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588" windowWidth="15480" windowHeight="7032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PODACI'!$A$1:$I$57</definedName>
  </definedNames>
  <calcPr fullCalcOnLoad="1"/>
</workbook>
</file>

<file path=xl/sharedStrings.xml><?xml version="1.0" encoding="utf-8"?>
<sst xmlns="http://schemas.openxmlformats.org/spreadsheetml/2006/main" count="352" uniqueCount="321">
  <si>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</si>
  <si>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</si>
  <si>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</si>
  <si>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</si>
  <si>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</si>
  <si>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</si>
  <si>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</si>
  <si>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</si>
  <si>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</si>
  <si>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</si>
  <si>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</si>
  <si>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</si>
  <si>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</si>
  <si>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</si>
  <si>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</si>
  <si>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</si>
  <si>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</si>
  <si>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</si>
  <si>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</si>
  <si>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</si>
  <si>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</si>
  <si>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</si>
  <si>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</si>
  <si>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</si>
  <si>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</si>
  <si>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</si>
  <si>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</si>
  <si>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</si>
  <si>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</si>
  <si>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</si>
  <si>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</si>
  <si>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</si>
  <si>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</si>
  <si>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</si>
  <si>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</si>
  <si>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</si>
  <si>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</si>
  <si>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</si>
  <si>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</si>
  <si>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</si>
  <si>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</si>
  <si>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</si>
  <si>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</si>
  <si>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</si>
  <si>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</si>
  <si>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</si>
  <si>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</si>
  <si>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</si>
  <si>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</si>
  <si>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</si>
  <si>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</si>
  <si>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</si>
  <si>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</si>
  <si>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</si>
  <si>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</si>
  <si>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</si>
  <si>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</si>
  <si>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</si>
  <si>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</si>
  <si>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</si>
  <si>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</si>
  <si>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</si>
  <si>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</si>
  <si>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</si>
  <si>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</si>
  <si>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</si>
  <si>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</si>
  <si>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</si>
  <si>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</si>
  <si>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</si>
  <si>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</si>
  <si>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</si>
  <si>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</si>
  <si>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</si>
  <si>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</si>
  <si>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</si>
  <si>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</si>
  <si>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</si>
  <si>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</si>
  <si>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</si>
  <si>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</si>
  <si>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</si>
  <si>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</si>
  <si>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</si>
  <si>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</si>
  <si>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</si>
  <si>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</si>
  <si>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</si>
  <si>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</si>
  <si>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</si>
  <si>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</si>
  <si>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</si>
  <si>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</si>
  <si>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</si>
  <si>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</si>
  <si>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</si>
  <si>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</si>
  <si>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</si>
  <si>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</si>
  <si>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Prethodna godina</t>
  </si>
  <si>
    <t>Tekuća godina</t>
  </si>
  <si>
    <t>BILANCA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</si>
  <si>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</si>
  <si>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</si>
  <si>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</si>
  <si>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</si>
  <si>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</si>
  <si>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</si>
  <si>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</si>
  <si>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</si>
  <si>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</si>
  <si>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</si>
  <si>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</si>
  <si>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</si>
  <si>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</si>
  <si>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</si>
  <si>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</si>
  <si>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</si>
  <si>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</si>
  <si>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</si>
  <si>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</si>
  <si>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</si>
  <si>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</si>
  <si>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</si>
  <si>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</si>
  <si>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</si>
  <si>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</si>
  <si>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</si>
  <si>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</si>
  <si>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</si>
  <si>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</si>
  <si>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</si>
  <si>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</si>
  <si>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</si>
  <si>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</si>
  <si>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</si>
  <si>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</si>
  <si>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</si>
  <si>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</si>
  <si>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</si>
  <si>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</si>
  <si>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</si>
  <si>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</si>
  <si>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</si>
  <si>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</si>
  <si>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</si>
  <si>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</si>
  <si>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</si>
  <si>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</si>
  <si>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</si>
  <si>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</si>
  <si>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</si>
  <si>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</si>
  <si>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</si>
  <si>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</si>
  <si>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</si>
  <si>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</si>
  <si>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</si>
  <si>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</si>
  <si>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</si>
  <si>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</si>
  <si>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</si>
  <si>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</si>
  <si>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</si>
  <si>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</si>
  <si>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</si>
  <si>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</si>
  <si>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</si>
  <si>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</si>
  <si>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</si>
  <si>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</si>
  <si>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</si>
  <si>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</si>
  <si>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</si>
  <si>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</si>
  <si>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</si>
  <si>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</si>
  <si>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</si>
  <si>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</si>
  <si>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</si>
  <si>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</si>
  <si>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</si>
  <si>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</si>
  <si>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</si>
  <si>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</si>
  <si>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</si>
  <si>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</si>
  <si>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</si>
  <si>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</si>
  <si>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</si>
  <si>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</si>
  <si>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</si>
  <si>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</si>
  <si>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</si>
  <si>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</si>
  <si>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</si>
  <si>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</si>
  <si>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</si>
  <si>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</si>
  <si>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</si>
  <si>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</si>
  <si>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</si>
  <si>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</si>
  <si>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</si>
  <si>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</si>
  <si>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</si>
  <si>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</si>
  <si>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</si>
  <si>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</si>
  <si>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</si>
  <si>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</si>
  <si>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</si>
  <si>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</si>
  <si>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</si>
  <si>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</si>
  <si>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</si>
  <si>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</si>
  <si>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</si>
  <si>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</si>
  <si>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</si>
  <si>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</si>
  <si>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</si>
  <si>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</si>
  <si>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</si>
  <si>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</si>
  <si>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</si>
  <si>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</si>
  <si>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</si>
  <si>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</si>
  <si>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</si>
  <si>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</si>
  <si>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</si>
  <si>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 xml:space="preserve">BURGTRADE G.m.b.h. </t>
  </si>
  <si>
    <t>VARTEKS LOGISTIC d.o.o.</t>
  </si>
  <si>
    <t>Eisenstadt, Austrija</t>
  </si>
  <si>
    <t>Varaždin, Hrvatska</t>
  </si>
  <si>
    <t>00128280Y</t>
  </si>
  <si>
    <t>01038133</t>
  </si>
  <si>
    <t>VARTEKS ESOP d.o.o.</t>
  </si>
  <si>
    <t>070092385</t>
  </si>
  <si>
    <t>Bolšec Vlado</t>
  </si>
  <si>
    <t>042/377-005</t>
  </si>
  <si>
    <t>vbolsec@varteks.com</t>
  </si>
  <si>
    <t>Davidović Nenad</t>
  </si>
  <si>
    <t>00872098033</t>
  </si>
  <si>
    <t>VARTEKS PRO d.o.o.</t>
  </si>
  <si>
    <t>RAČUN DOBITI I GUBITKA</t>
  </si>
  <si>
    <t>AOP
oznaka</t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</si>
  <si>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</si>
  <si>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</si>
  <si>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</si>
  <si>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</si>
  <si>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</si>
  <si>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</si>
  <si>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</si>
  <si>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</si>
  <si>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</si>
  <si>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</si>
  <si>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</si>
  <si>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</si>
  <si>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</si>
  <si>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</si>
  <si>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</si>
  <si>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</si>
  <si>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</si>
  <si>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</si>
  <si>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</si>
  <si>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</si>
  <si>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</si>
  <si>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</si>
  <si>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</si>
  <si>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</si>
  <si>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</si>
  <si>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</si>
  <si>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</si>
  <si>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</si>
  <si>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</si>
  <si>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</si>
  <si>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</si>
  <si>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</si>
  <si>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</si>
  <si>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</si>
  <si>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</si>
  <si>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</si>
  <si>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</si>
  <si>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</si>
  <si>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</si>
  <si>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</si>
  <si>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</si>
  <si>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</si>
  <si>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</si>
  <si>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</si>
  <si>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</si>
  <si>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</si>
  <si>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</si>
  <si>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</si>
  <si>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</si>
  <si>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</si>
  <si>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</si>
  <si>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</si>
  <si>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</si>
  <si>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</si>
  <si>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</si>
  <si>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</si>
  <si>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</si>
  <si>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</si>
  <si>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</si>
  <si>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</si>
  <si>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</si>
  <si>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</si>
  <si>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</si>
  <si>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</si>
  <si>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</si>
  <si>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Varteks Grupa - Varaždin</t>
  </si>
  <si>
    <t xml:space="preserve">Tijekom izvještajanog razdoblja, dana 05.02.2013. godine otvoren je postupak predstečajne nagodbe nad Varteksom d.d.., po osnovu kojega  je prihvaćen Plan financijskog restrukturiranja tvrtke, a sama predstečajna nagodba sklopljenja je 11.07.2013. godine pred Trgovačkim sudom u Varaždinu.                                                                                                                  </t>
  </si>
  <si>
    <t xml:space="preserve">Dana 07.02.2013. godine došlo je do pripajanja triju povezanih društava koja su se nalazila u 100% vlasništvu Varteksa d.d.. Matičnom društvu. Varteks d.d. pripojeni su; Varteks odjeća d.o.o. Varaždin, Varteks Ludbreg d.o.o. Ludbreg i Varteks Bednja d.o.o. Bednja. Poslovanje u izvještajnom razdoblju iskazano je sa pripojenim podacima navedenih društava. </t>
  </si>
  <si>
    <t>Za društvo Varteks Trade d.o.o. Slovenija koje se nalazilo u 100% vlasništvu Varteksa d.d., dana 19.03.2013. godine otvoren je stečajni postupak, a poslovanje povezanog društva Varteks Plus d.o.o. u Srbiji koje se isto tako nalazi u 100% vlasništvu Varteksa,  u  stavljeno je u mirovanje.</t>
  </si>
  <si>
    <t>stanje na dan _30_.09_.__2013__.</t>
  </si>
  <si>
    <t>u razdoblju __01.01__.2013____. do __30._09_._2013___.</t>
  </si>
  <si>
    <t>u razdoblju 01.01.2013. do 30.09.2013.</t>
  </si>
  <si>
    <t>01280511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</si>
</sst>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2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14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3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3" fillId="0" borderId="2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vertical="center"/>
      <protection hidden="1"/>
    </xf>
    <xf numFmtId="0" fontId="3" fillId="0" borderId="20" xfId="57" applyFont="1" applyBorder="1" applyAlignment="1" applyProtection="1">
      <alignment horizontal="left" vertical="center" wrapText="1"/>
      <protection hidden="1"/>
    </xf>
    <xf numFmtId="0" fontId="3" fillId="0" borderId="1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0" xfId="57" applyFont="1" applyFill="1" applyBorder="1" applyAlignment="1" applyProtection="1">
      <alignment/>
      <protection hidden="1"/>
    </xf>
    <xf numFmtId="0" fontId="3" fillId="0" borderId="20" xfId="57" applyFont="1" applyBorder="1" applyAlignment="1" applyProtection="1">
      <alignment wrapText="1"/>
      <protection hidden="1"/>
    </xf>
    <xf numFmtId="0" fontId="3" fillId="0" borderId="12" xfId="57" applyFont="1" applyBorder="1" applyAlignment="1" applyProtection="1">
      <alignment horizontal="righ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2" fillId="0" borderId="20" xfId="57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0" xfId="57" applyFont="1" applyBorder="1" applyAlignment="1" applyProtection="1">
      <alignment horizontal="left" vertical="top" wrapText="1"/>
      <protection hidden="1"/>
    </xf>
    <xf numFmtId="0" fontId="3" fillId="0" borderId="12" xfId="57" applyFont="1" applyBorder="1" applyAlignment="1">
      <alignment/>
      <protection/>
    </xf>
    <xf numFmtId="0" fontId="3" fillId="0" borderId="12" xfId="57" applyFont="1" applyBorder="1" applyAlignment="1" applyProtection="1">
      <alignment horizontal="right" vertical="top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left"/>
      <protection hidden="1"/>
    </xf>
    <xf numFmtId="0" fontId="3" fillId="0" borderId="20" xfId="57" applyFont="1" applyFill="1" applyBorder="1" applyAlignment="1" applyProtection="1">
      <alignment vertical="center"/>
      <protection hidden="1"/>
    </xf>
    <xf numFmtId="0" fontId="13" fillId="0" borderId="20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0" borderId="12" xfId="57" applyFont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14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0" fontId="3" fillId="0" borderId="12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20" xfId="57" applyFont="1" applyFill="1" applyBorder="1" applyAlignment="1" applyProtection="1">
      <alignment horizontal="left" vertical="top" wrapText="1" indent="2"/>
      <protection hidden="1"/>
    </xf>
    <xf numFmtId="0" fontId="3" fillId="0" borderId="12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center"/>
      <protection hidden="1"/>
    </xf>
    <xf numFmtId="0" fontId="2" fillId="33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>
      <alignment/>
      <protection/>
    </xf>
    <xf numFmtId="49" fontId="2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34" borderId="25" xfId="62" applyNumberFormat="1" applyFont="1" applyFill="1" applyBorder="1" applyAlignment="1" applyProtection="1">
      <alignment vertical="center"/>
      <protection hidden="1"/>
    </xf>
    <xf numFmtId="3" fontId="1" fillId="0" borderId="25" xfId="62" applyNumberFormat="1" applyFont="1" applyFill="1" applyBorder="1" applyAlignment="1" applyProtection="1">
      <alignment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49" fontId="6" fillId="0" borderId="26" xfId="0" applyNumberFormat="1" applyFont="1" applyFill="1" applyBorder="1" applyAlignment="1">
      <alignment horizontal="center" vertical="center" wrapText="1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9" fillId="0" borderId="17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1" fillId="0" borderId="17" xfId="62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62" applyNumberFormat="1" applyFont="1" applyBorder="1">
      <alignment vertical="top"/>
      <protection/>
    </xf>
    <xf numFmtId="3" fontId="1" fillId="0" borderId="17" xfId="62" applyNumberFormat="1" applyFont="1" applyFill="1" applyBorder="1">
      <alignment vertical="top"/>
      <protection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hidden="1"/>
    </xf>
    <xf numFmtId="3" fontId="19" fillId="0" borderId="17" xfId="62" applyNumberFormat="1" applyFont="1" applyBorder="1" applyAlignment="1" applyProtection="1">
      <alignment/>
      <protection locked="0"/>
    </xf>
    <xf numFmtId="0" fontId="2" fillId="33" borderId="12" xfId="62" applyFont="1" applyFill="1" applyBorder="1" applyAlignment="1" applyProtection="1">
      <alignment horizontal="right" vertical="center"/>
      <protection hidden="1" locked="0"/>
    </xf>
    <xf numFmtId="49" fontId="2" fillId="0" borderId="20" xfId="62" applyNumberFormat="1" applyFont="1" applyBorder="1" applyAlignment="1" applyProtection="1">
      <alignment horizontal="center" vertical="center"/>
      <protection hidden="1"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17" xfId="0" applyNumberFormat="1" applyFont="1" applyFill="1" applyBorder="1" applyAlignment="1">
      <alignment horizontal="center" vertical="center"/>
    </xf>
    <xf numFmtId="3" fontId="19" fillId="0" borderId="17" xfId="62" applyNumberFormat="1" applyFont="1" applyBorder="1" applyAlignment="1" applyProtection="1">
      <alignment horizontal="right"/>
      <protection locked="0"/>
    </xf>
    <xf numFmtId="3" fontId="1" fillId="0" borderId="17" xfId="62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3" fillId="37" borderId="0" xfId="57" applyFont="1" applyFill="1" applyAlignment="1">
      <alignment/>
      <protection/>
    </xf>
    <xf numFmtId="3" fontId="0" fillId="0" borderId="0" xfId="0" applyNumberForma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6" borderId="10" xfId="62" applyNumberFormat="1" applyFont="1" applyFill="1" applyBorder="1" applyAlignment="1" applyProtection="1">
      <alignment horizontal="right" vertical="center"/>
      <protection locked="0"/>
    </xf>
    <xf numFmtId="3" fontId="1" fillId="36" borderId="25" xfId="62" applyNumberFormat="1" applyFont="1" applyFill="1" applyBorder="1" applyAlignment="1" applyProtection="1">
      <alignment vertical="center"/>
      <protection hidden="1"/>
    </xf>
    <xf numFmtId="3" fontId="1" fillId="36" borderId="11" xfId="0" applyNumberFormat="1" applyFont="1" applyFill="1" applyBorder="1" applyAlignment="1" applyProtection="1">
      <alignment vertical="center"/>
      <protection hidden="1"/>
    </xf>
    <xf numFmtId="3" fontId="6" fillId="0" borderId="17" xfId="62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6" fillId="0" borderId="2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>
      <alignment vertical="center"/>
    </xf>
    <xf numFmtId="167" fontId="6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0" xfId="57" applyFont="1" applyFill="1" applyBorder="1" applyAlignment="1" applyProtection="1">
      <alignment horizontal="left" vertical="center" wrapText="1"/>
      <protection hidden="1"/>
    </xf>
    <xf numFmtId="0" fontId="11" fillId="0" borderId="1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0" xfId="57" applyFont="1" applyBorder="1" applyAlignment="1" applyProtection="1">
      <alignment horizontal="center" vertical="center" wrapText="1"/>
      <protection hidden="1"/>
    </xf>
    <xf numFmtId="0" fontId="3" fillId="0" borderId="12" xfId="57" applyFont="1" applyBorder="1" applyAlignment="1" applyProtection="1">
      <alignment horizontal="right" vertical="center"/>
      <protection hidden="1"/>
    </xf>
    <xf numFmtId="0" fontId="3" fillId="0" borderId="20" xfId="57" applyFont="1" applyBorder="1" applyAlignment="1" applyProtection="1">
      <alignment horizontal="right"/>
      <protection hidden="1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12" xfId="57" applyFont="1" applyBorder="1" applyAlignment="1" applyProtection="1">
      <alignment horizontal="right" vertical="center" wrapText="1"/>
      <protection hidden="1"/>
    </xf>
    <xf numFmtId="0" fontId="1" fillId="0" borderId="20" xfId="57" applyFont="1" applyBorder="1" applyAlignment="1" applyProtection="1">
      <alignment horizontal="right" wrapText="1"/>
      <protection hidden="1"/>
    </xf>
    <xf numFmtId="0" fontId="3" fillId="0" borderId="12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4" fillId="0" borderId="22" xfId="53" applyFill="1" applyBorder="1" applyAlignment="1" applyProtection="1">
      <alignment/>
      <protection hidden="1" locked="0"/>
    </xf>
    <xf numFmtId="0" fontId="2" fillId="0" borderId="23" xfId="57" applyFont="1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2" fillId="38" borderId="34" xfId="62" applyFont="1" applyFill="1" applyBorder="1" applyAlignment="1" applyProtection="1">
      <alignment horizontal="right" vertical="center"/>
      <protection hidden="1" locked="0"/>
    </xf>
    <xf numFmtId="0" fontId="2" fillId="38" borderId="35" xfId="62" applyFont="1" applyFill="1" applyBorder="1" applyAlignment="1" applyProtection="1">
      <alignment horizontal="right" vertical="center"/>
      <protection hidden="1" locked="0"/>
    </xf>
    <xf numFmtId="0" fontId="2" fillId="38" borderId="36" xfId="62" applyFont="1" applyFill="1" applyBorder="1" applyAlignment="1" applyProtection="1">
      <alignment horizontal="right" vertical="center"/>
      <protection hidden="1" locked="0"/>
    </xf>
    <xf numFmtId="49" fontId="2" fillId="38" borderId="35" xfId="62" applyNumberFormat="1" applyFont="1" applyFill="1" applyBorder="1" applyAlignment="1" applyProtection="1">
      <alignment horizontal="center" vertical="center"/>
      <protection hidden="1" locked="0"/>
    </xf>
    <xf numFmtId="49" fontId="2" fillId="38" borderId="37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20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38" xfId="57" applyFont="1" applyBorder="1" applyAlignment="1" applyProtection="1">
      <alignment horizontal="center" vertical="top"/>
      <protection hidden="1"/>
    </xf>
    <xf numFmtId="0" fontId="3" fillId="0" borderId="38" xfId="57" applyFont="1" applyBorder="1" applyAlignment="1">
      <alignment horizontal="center"/>
      <protection/>
    </xf>
    <xf numFmtId="0" fontId="3" fillId="0" borderId="39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top"/>
      <protection hidden="1"/>
    </xf>
    <xf numFmtId="0" fontId="3" fillId="0" borderId="23" xfId="57" applyFont="1" applyFill="1" applyBorder="1" applyAlignment="1" applyProtection="1">
      <alignment horizontal="center"/>
      <protection hidden="1"/>
    </xf>
    <xf numFmtId="49" fontId="4" fillId="0" borderId="40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2" xfId="53" applyNumberFormat="1" applyFont="1" applyFill="1" applyBorder="1" applyAlignment="1" applyProtection="1">
      <alignment horizontal="left" vertical="center"/>
      <protection hidden="1" locked="0"/>
    </xf>
    <xf numFmtId="49" fontId="3" fillId="0" borderId="22" xfId="6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62" applyNumberFormat="1" applyFont="1" applyFill="1" applyBorder="1" applyAlignment="1" applyProtection="1">
      <alignment horizontal="left" vertical="center"/>
      <protection hidden="1" locked="0"/>
    </xf>
    <xf numFmtId="0" fontId="3" fillId="0" borderId="24" xfId="62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10" fillId="0" borderId="43" xfId="57" applyFont="1" applyBorder="1" applyAlignment="1">
      <alignment/>
      <protection/>
    </xf>
    <xf numFmtId="0" fontId="10" fillId="0" borderId="1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3" xfId="57" applyFont="1" applyBorder="1" applyAlignment="1" applyProtection="1">
      <alignment horizontal="center"/>
      <protection hidden="1"/>
    </xf>
    <xf numFmtId="0" fontId="3" fillId="0" borderId="36" xfId="62" applyFont="1" applyFill="1" applyBorder="1" applyAlignment="1" applyProtection="1">
      <alignment horizontal="left" vertical="center"/>
      <protection hidden="1" locked="0"/>
    </xf>
    <xf numFmtId="0" fontId="3" fillId="0" borderId="37" xfId="62" applyFont="1" applyFill="1" applyBorder="1" applyAlignment="1" applyProtection="1">
      <alignment horizontal="left" vertical="center"/>
      <protection hidden="1" locked="0"/>
    </xf>
    <xf numFmtId="49" fontId="3" fillId="0" borderId="35" xfId="62" applyNumberFormat="1" applyFont="1" applyFill="1" applyBorder="1" applyAlignment="1" applyProtection="1">
      <alignment horizontal="left" vertical="center"/>
      <protection hidden="1" locked="0"/>
    </xf>
    <xf numFmtId="49" fontId="3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37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15" fillId="0" borderId="0" xfId="62" applyFont="1" applyBorder="1" applyAlignment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0" fillId="0" borderId="0" xfId="62" applyFont="1" applyAlignment="1">
      <alignment/>
      <protection/>
    </xf>
    <xf numFmtId="0" fontId="9" fillId="0" borderId="0" xfId="62" applyAlignment="1">
      <alignment/>
      <protection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5" fillId="0" borderId="0" xfId="62" applyNumberFormat="1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110" zoomScaleSheetLayoutView="110" zoomScalePageLayoutView="0" workbookViewId="0" topLeftCell="A1">
      <selection activeCell="G10" sqref="G8:G10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">
      <c r="A1" s="236" t="s">
        <v>152</v>
      </c>
      <c r="B1" s="237"/>
      <c r="C1" s="237"/>
      <c r="D1" s="61"/>
      <c r="E1" s="61"/>
      <c r="F1" s="61"/>
      <c r="G1" s="61"/>
      <c r="H1" s="61"/>
      <c r="I1" s="62"/>
      <c r="J1" s="5"/>
      <c r="K1" s="5"/>
      <c r="L1" s="5"/>
    </row>
    <row r="2" spans="1:12" ht="12.75">
      <c r="A2" s="179" t="s">
        <v>153</v>
      </c>
      <c r="B2" s="180"/>
      <c r="C2" s="180"/>
      <c r="D2" s="181"/>
      <c r="E2" s="92">
        <v>41275</v>
      </c>
      <c r="F2" s="7"/>
      <c r="G2" s="8" t="s">
        <v>154</v>
      </c>
      <c r="H2" s="92">
        <v>41547</v>
      </c>
      <c r="I2" s="63"/>
      <c r="J2" s="5"/>
      <c r="K2" s="5"/>
      <c r="L2" s="5"/>
    </row>
    <row r="3" spans="1:12" ht="12.75">
      <c r="A3" s="64"/>
      <c r="B3" s="9"/>
      <c r="C3" s="9"/>
      <c r="D3" s="9"/>
      <c r="E3" s="10"/>
      <c r="F3" s="10"/>
      <c r="G3" s="9"/>
      <c r="H3" s="9"/>
      <c r="I3" s="65"/>
      <c r="J3" s="5"/>
      <c r="K3" s="5"/>
      <c r="L3" s="5"/>
    </row>
    <row r="4" spans="1:12" ht="15">
      <c r="A4" s="182" t="s">
        <v>216</v>
      </c>
      <c r="B4" s="183"/>
      <c r="C4" s="183"/>
      <c r="D4" s="183"/>
      <c r="E4" s="183"/>
      <c r="F4" s="183"/>
      <c r="G4" s="183"/>
      <c r="H4" s="183"/>
      <c r="I4" s="184"/>
      <c r="J4" s="5"/>
      <c r="K4" s="5"/>
      <c r="L4" s="5"/>
    </row>
    <row r="5" spans="1:12" ht="12.75">
      <c r="A5" s="66"/>
      <c r="B5" s="11"/>
      <c r="C5" s="11"/>
      <c r="D5" s="11"/>
      <c r="E5" s="12"/>
      <c r="F5" s="67"/>
      <c r="G5" s="13"/>
      <c r="H5" s="14"/>
      <c r="I5" s="68"/>
      <c r="J5" s="5"/>
      <c r="K5" s="5"/>
      <c r="L5" s="5"/>
    </row>
    <row r="6" spans="1:12" ht="12.75">
      <c r="A6" s="185" t="s">
        <v>155</v>
      </c>
      <c r="B6" s="186"/>
      <c r="C6" s="187" t="s">
        <v>220</v>
      </c>
      <c r="D6" s="188"/>
      <c r="E6" s="22"/>
      <c r="F6" s="22"/>
      <c r="G6" s="22"/>
      <c r="H6" s="22"/>
      <c r="I6" s="69"/>
      <c r="J6" s="5"/>
      <c r="K6" s="5"/>
      <c r="L6" s="5"/>
    </row>
    <row r="7" spans="1:12" ht="12.75">
      <c r="A7" s="70"/>
      <c r="B7" s="17"/>
      <c r="C7" s="11"/>
      <c r="D7" s="11"/>
      <c r="E7" s="22"/>
      <c r="F7" s="22"/>
      <c r="G7" s="22"/>
      <c r="H7" s="22"/>
      <c r="I7" s="69"/>
      <c r="J7" s="5"/>
      <c r="K7" s="5"/>
      <c r="L7" s="5"/>
    </row>
    <row r="8" spans="1:12" ht="12.75">
      <c r="A8" s="189" t="s">
        <v>156</v>
      </c>
      <c r="B8" s="190"/>
      <c r="C8" s="187" t="s">
        <v>221</v>
      </c>
      <c r="D8" s="188"/>
      <c r="E8" s="22"/>
      <c r="F8" s="22"/>
      <c r="G8" s="22"/>
      <c r="H8" s="22"/>
      <c r="I8" s="71"/>
      <c r="J8" s="5"/>
      <c r="K8" s="5"/>
      <c r="L8" s="5"/>
    </row>
    <row r="9" spans="1:12" ht="12.75">
      <c r="A9" s="72"/>
      <c r="B9" s="37"/>
      <c r="C9" s="15"/>
      <c r="D9" s="20"/>
      <c r="E9" s="11"/>
      <c r="F9" s="11"/>
      <c r="G9" s="11"/>
      <c r="H9" s="11"/>
      <c r="I9" s="71"/>
      <c r="J9" s="5"/>
      <c r="K9" s="5"/>
      <c r="L9" s="5"/>
    </row>
    <row r="10" spans="1:12" ht="12.75">
      <c r="A10" s="191" t="s">
        <v>157</v>
      </c>
      <c r="B10" s="192"/>
      <c r="C10" s="187" t="s">
        <v>244</v>
      </c>
      <c r="D10" s="188"/>
      <c r="E10" s="11"/>
      <c r="F10" s="11"/>
      <c r="G10" s="11"/>
      <c r="H10" s="11"/>
      <c r="I10" s="71"/>
      <c r="J10" s="5"/>
      <c r="K10" s="5"/>
      <c r="L10" s="5"/>
    </row>
    <row r="11" spans="1:12" ht="12.75">
      <c r="A11" s="193"/>
      <c r="B11" s="192"/>
      <c r="C11" s="11"/>
      <c r="D11" s="11"/>
      <c r="E11" s="11"/>
      <c r="F11" s="11"/>
      <c r="G11" s="11"/>
      <c r="H11" s="11"/>
      <c r="I11" s="71"/>
      <c r="J11" s="5"/>
      <c r="K11" s="5"/>
      <c r="L11" s="5"/>
    </row>
    <row r="12" spans="1:12" ht="12.75">
      <c r="A12" s="185" t="s">
        <v>158</v>
      </c>
      <c r="B12" s="186"/>
      <c r="C12" s="176" t="s">
        <v>222</v>
      </c>
      <c r="D12" s="177"/>
      <c r="E12" s="177"/>
      <c r="F12" s="177"/>
      <c r="G12" s="177"/>
      <c r="H12" s="177"/>
      <c r="I12" s="178"/>
      <c r="J12" s="5"/>
      <c r="K12" s="5"/>
      <c r="L12" s="5"/>
    </row>
    <row r="13" spans="1:12" ht="12.75">
      <c r="A13" s="70"/>
      <c r="B13" s="17"/>
      <c r="C13" s="16"/>
      <c r="D13" s="11"/>
      <c r="E13" s="11"/>
      <c r="F13" s="11"/>
      <c r="G13" s="11"/>
      <c r="H13" s="11"/>
      <c r="I13" s="71"/>
      <c r="J13" s="5"/>
      <c r="K13" s="5"/>
      <c r="L13" s="5"/>
    </row>
    <row r="14" spans="1:12" ht="12.75">
      <c r="A14" s="185" t="s">
        <v>159</v>
      </c>
      <c r="B14" s="186"/>
      <c r="C14" s="197">
        <v>42000</v>
      </c>
      <c r="D14" s="198"/>
      <c r="E14" s="11"/>
      <c r="F14" s="176" t="s">
        <v>223</v>
      </c>
      <c r="G14" s="177"/>
      <c r="H14" s="177"/>
      <c r="I14" s="178"/>
      <c r="J14" s="5"/>
      <c r="K14" s="5"/>
      <c r="L14" s="5"/>
    </row>
    <row r="15" spans="1:12" ht="12.75">
      <c r="A15" s="70"/>
      <c r="B15" s="17"/>
      <c r="C15" s="11"/>
      <c r="D15" s="11"/>
      <c r="E15" s="11"/>
      <c r="F15" s="11"/>
      <c r="G15" s="11"/>
      <c r="H15" s="11"/>
      <c r="I15" s="71"/>
      <c r="J15" s="5"/>
      <c r="K15" s="5"/>
      <c r="L15" s="5"/>
    </row>
    <row r="16" spans="1:12" ht="12.75">
      <c r="A16" s="185" t="s">
        <v>160</v>
      </c>
      <c r="B16" s="186"/>
      <c r="C16" s="176" t="s">
        <v>224</v>
      </c>
      <c r="D16" s="177"/>
      <c r="E16" s="177"/>
      <c r="F16" s="177"/>
      <c r="G16" s="177"/>
      <c r="H16" s="177"/>
      <c r="I16" s="178"/>
      <c r="J16" s="5"/>
      <c r="K16" s="5"/>
      <c r="L16" s="5"/>
    </row>
    <row r="17" spans="1:12" ht="12.75">
      <c r="A17" s="70"/>
      <c r="B17" s="17"/>
      <c r="C17" s="11"/>
      <c r="D17" s="11"/>
      <c r="E17" s="11"/>
      <c r="F17" s="11"/>
      <c r="G17" s="11"/>
      <c r="H17" s="11"/>
      <c r="I17" s="71"/>
      <c r="J17" s="5"/>
      <c r="K17" s="5"/>
      <c r="L17" s="5"/>
    </row>
    <row r="18" spans="1:12" ht="12.75">
      <c r="A18" s="185" t="s">
        <v>161</v>
      </c>
      <c r="B18" s="186"/>
      <c r="C18" s="194" t="s">
        <v>225</v>
      </c>
      <c r="D18" s="195"/>
      <c r="E18" s="195"/>
      <c r="F18" s="195"/>
      <c r="G18" s="195"/>
      <c r="H18" s="195"/>
      <c r="I18" s="196"/>
      <c r="J18" s="5"/>
      <c r="K18" s="5"/>
      <c r="L18" s="5"/>
    </row>
    <row r="19" spans="1:12" ht="12.75">
      <c r="A19" s="70"/>
      <c r="B19" s="17"/>
      <c r="C19" s="16"/>
      <c r="D19" s="11"/>
      <c r="E19" s="11"/>
      <c r="F19" s="11"/>
      <c r="G19" s="11"/>
      <c r="H19" s="11"/>
      <c r="I19" s="71"/>
      <c r="J19" s="5"/>
      <c r="K19" s="5"/>
      <c r="L19" s="5"/>
    </row>
    <row r="20" spans="1:12" ht="12.75">
      <c r="A20" s="185" t="s">
        <v>162</v>
      </c>
      <c r="B20" s="186"/>
      <c r="C20" s="194" t="s">
        <v>226</v>
      </c>
      <c r="D20" s="195"/>
      <c r="E20" s="195"/>
      <c r="F20" s="195"/>
      <c r="G20" s="195"/>
      <c r="H20" s="195"/>
      <c r="I20" s="196"/>
      <c r="J20" s="5"/>
      <c r="K20" s="5"/>
      <c r="L20" s="5"/>
    </row>
    <row r="21" spans="1:12" ht="12.75">
      <c r="A21" s="70"/>
      <c r="B21" s="17"/>
      <c r="C21" s="16"/>
      <c r="D21" s="11"/>
      <c r="E21" s="11"/>
      <c r="F21" s="11"/>
      <c r="G21" s="11"/>
      <c r="H21" s="11"/>
      <c r="I21" s="71"/>
      <c r="J21" s="5"/>
      <c r="K21" s="5"/>
      <c r="L21" s="5"/>
    </row>
    <row r="22" spans="1:12" ht="12.75">
      <c r="A22" s="185" t="s">
        <v>163</v>
      </c>
      <c r="B22" s="186"/>
      <c r="C22" s="93">
        <v>472</v>
      </c>
      <c r="D22" s="176" t="s">
        <v>223</v>
      </c>
      <c r="E22" s="199"/>
      <c r="F22" s="200"/>
      <c r="G22" s="185"/>
      <c r="H22" s="201"/>
      <c r="I22" s="73"/>
      <c r="J22" s="5"/>
      <c r="K22" s="5"/>
      <c r="L22" s="5"/>
    </row>
    <row r="23" spans="1:12" ht="12.75">
      <c r="A23" s="70"/>
      <c r="B23" s="17"/>
      <c r="C23" s="11"/>
      <c r="D23" s="18"/>
      <c r="E23" s="18"/>
      <c r="F23" s="18"/>
      <c r="G23" s="18"/>
      <c r="H23" s="11"/>
      <c r="I23" s="71"/>
      <c r="J23" s="5"/>
      <c r="K23" s="5"/>
      <c r="L23" s="5"/>
    </row>
    <row r="24" spans="1:12" ht="12.75">
      <c r="A24" s="185" t="s">
        <v>164</v>
      </c>
      <c r="B24" s="186"/>
      <c r="C24" s="93">
        <v>5</v>
      </c>
      <c r="D24" s="176" t="s">
        <v>227</v>
      </c>
      <c r="E24" s="199"/>
      <c r="F24" s="199"/>
      <c r="G24" s="200"/>
      <c r="H24" s="38" t="s">
        <v>165</v>
      </c>
      <c r="I24" s="120">
        <v>1824</v>
      </c>
      <c r="J24" s="5"/>
      <c r="K24" s="5"/>
      <c r="L24" s="5"/>
    </row>
    <row r="25" spans="1:12" ht="12.75">
      <c r="A25" s="70"/>
      <c r="B25" s="17"/>
      <c r="C25" s="11"/>
      <c r="D25" s="18"/>
      <c r="E25" s="18"/>
      <c r="F25" s="18"/>
      <c r="G25" s="17"/>
      <c r="H25" s="17" t="s">
        <v>217</v>
      </c>
      <c r="I25" s="74"/>
      <c r="J25" s="5"/>
      <c r="K25" s="5"/>
      <c r="L25" s="5"/>
    </row>
    <row r="26" spans="1:12" ht="12.75">
      <c r="A26" s="185" t="s">
        <v>166</v>
      </c>
      <c r="B26" s="186"/>
      <c r="C26" s="94" t="s">
        <v>231</v>
      </c>
      <c r="D26" s="19"/>
      <c r="E26" s="75"/>
      <c r="F26" s="18"/>
      <c r="G26" s="202" t="s">
        <v>167</v>
      </c>
      <c r="H26" s="186"/>
      <c r="I26" s="95" t="s">
        <v>230</v>
      </c>
      <c r="J26" s="5"/>
      <c r="K26" s="5"/>
      <c r="L26" s="5"/>
    </row>
    <row r="27" spans="1:12" ht="12.75">
      <c r="A27" s="70"/>
      <c r="B27" s="17"/>
      <c r="C27" s="11"/>
      <c r="D27" s="18"/>
      <c r="E27" s="18"/>
      <c r="F27" s="18"/>
      <c r="G27" s="18"/>
      <c r="H27" s="11"/>
      <c r="I27" s="76"/>
      <c r="J27" s="5"/>
      <c r="K27" s="5"/>
      <c r="L27" s="5"/>
    </row>
    <row r="28" spans="1:12" ht="12.75">
      <c r="A28" s="203" t="s">
        <v>168</v>
      </c>
      <c r="B28" s="204"/>
      <c r="C28" s="205"/>
      <c r="D28" s="205"/>
      <c r="E28" s="206" t="s">
        <v>169</v>
      </c>
      <c r="F28" s="207"/>
      <c r="G28" s="207"/>
      <c r="H28" s="208" t="s">
        <v>170</v>
      </c>
      <c r="I28" s="209"/>
      <c r="J28" s="5"/>
      <c r="K28" s="5"/>
      <c r="L28" s="5"/>
    </row>
    <row r="29" spans="1:12" ht="12.75">
      <c r="A29" s="77"/>
      <c r="B29" s="75"/>
      <c r="C29" s="75"/>
      <c r="D29" s="20"/>
      <c r="E29" s="11"/>
      <c r="F29" s="11"/>
      <c r="G29" s="11"/>
      <c r="H29" s="21"/>
      <c r="I29" s="76"/>
      <c r="J29" s="5"/>
      <c r="K29" s="5"/>
      <c r="L29" s="5"/>
    </row>
    <row r="30" spans="1:12" ht="12.75">
      <c r="A30" s="210" t="s">
        <v>232</v>
      </c>
      <c r="B30" s="211"/>
      <c r="C30" s="211"/>
      <c r="D30" s="211"/>
      <c r="E30" s="212" t="s">
        <v>234</v>
      </c>
      <c r="F30" s="212"/>
      <c r="G30" s="212"/>
      <c r="H30" s="213" t="s">
        <v>236</v>
      </c>
      <c r="I30" s="214"/>
      <c r="J30" s="143"/>
      <c r="K30" s="5"/>
      <c r="L30" s="5"/>
    </row>
    <row r="31" spans="1:12" ht="12.75">
      <c r="A31" s="97"/>
      <c r="B31" s="98"/>
      <c r="C31" s="99"/>
      <c r="D31" s="100"/>
      <c r="E31" s="100"/>
      <c r="F31" s="100"/>
      <c r="G31" s="101"/>
      <c r="H31" s="20"/>
      <c r="I31" s="102"/>
      <c r="J31" s="5"/>
      <c r="K31" s="5"/>
      <c r="L31" s="5"/>
    </row>
    <row r="32" spans="1:12" ht="12.75">
      <c r="A32" s="210" t="s">
        <v>233</v>
      </c>
      <c r="B32" s="211"/>
      <c r="C32" s="211"/>
      <c r="D32" s="211"/>
      <c r="E32" s="212" t="s">
        <v>235</v>
      </c>
      <c r="F32" s="212"/>
      <c r="G32" s="212"/>
      <c r="H32" s="213" t="s">
        <v>237</v>
      </c>
      <c r="I32" s="214"/>
      <c r="J32" s="5"/>
      <c r="K32" s="5"/>
      <c r="L32" s="5"/>
    </row>
    <row r="33" spans="1:12" ht="12.75">
      <c r="A33" s="103"/>
      <c r="B33" s="104"/>
      <c r="C33" s="215"/>
      <c r="D33" s="216"/>
      <c r="E33" s="20"/>
      <c r="F33" s="215"/>
      <c r="G33" s="216"/>
      <c r="H33" s="20"/>
      <c r="I33" s="68"/>
      <c r="J33" s="5"/>
      <c r="K33" s="5"/>
      <c r="L33" s="5"/>
    </row>
    <row r="34" spans="1:12" ht="12.75">
      <c r="A34" s="210" t="s">
        <v>245</v>
      </c>
      <c r="B34" s="211"/>
      <c r="C34" s="211"/>
      <c r="D34" s="211"/>
      <c r="E34" s="212" t="s">
        <v>235</v>
      </c>
      <c r="F34" s="212"/>
      <c r="G34" s="212"/>
      <c r="H34" s="213" t="s">
        <v>320</v>
      </c>
      <c r="I34" s="214"/>
      <c r="J34" s="5"/>
      <c r="K34" s="5"/>
      <c r="L34" s="5"/>
    </row>
    <row r="35" spans="1:12" ht="12.75">
      <c r="A35" s="103"/>
      <c r="B35" s="104"/>
      <c r="C35" s="105"/>
      <c r="D35" s="106"/>
      <c r="E35" s="20"/>
      <c r="F35" s="105"/>
      <c r="G35" s="106"/>
      <c r="H35" s="20"/>
      <c r="I35" s="68"/>
      <c r="J35" s="5"/>
      <c r="K35" s="5"/>
      <c r="L35" s="5"/>
    </row>
    <row r="36" spans="1:12" ht="12.75">
      <c r="A36" s="210" t="s">
        <v>238</v>
      </c>
      <c r="B36" s="211"/>
      <c r="C36" s="211"/>
      <c r="D36" s="211"/>
      <c r="E36" s="212" t="s">
        <v>235</v>
      </c>
      <c r="F36" s="212"/>
      <c r="G36" s="212"/>
      <c r="H36" s="213" t="s">
        <v>239</v>
      </c>
      <c r="I36" s="214"/>
      <c r="J36" s="5"/>
      <c r="K36" s="5"/>
      <c r="L36" s="5"/>
    </row>
    <row r="37" spans="1:12" s="113" customFormat="1" ht="12.75">
      <c r="A37" s="136"/>
      <c r="B37" s="110"/>
      <c r="C37" s="110"/>
      <c r="D37" s="110"/>
      <c r="E37" s="109"/>
      <c r="F37" s="110"/>
      <c r="G37" s="110"/>
      <c r="H37" s="111"/>
      <c r="I37" s="137"/>
      <c r="J37" s="110"/>
      <c r="K37" s="112"/>
      <c r="L37" s="112"/>
    </row>
    <row r="38" spans="1:12" ht="12.75">
      <c r="A38" s="191" t="s">
        <v>171</v>
      </c>
      <c r="B38" s="217"/>
      <c r="C38" s="187"/>
      <c r="D38" s="188"/>
      <c r="E38" s="20"/>
      <c r="F38" s="176"/>
      <c r="G38" s="218"/>
      <c r="H38" s="218"/>
      <c r="I38" s="219"/>
      <c r="J38" s="5"/>
      <c r="K38" s="5"/>
      <c r="L38" s="5"/>
    </row>
    <row r="39" spans="1:12" ht="12.75">
      <c r="A39" s="78"/>
      <c r="B39" s="23"/>
      <c r="C39" s="239"/>
      <c r="D39" s="240"/>
      <c r="E39" s="11"/>
      <c r="F39" s="239"/>
      <c r="G39" s="241"/>
      <c r="H39" s="24"/>
      <c r="I39" s="79"/>
      <c r="J39" s="5"/>
      <c r="K39" s="5"/>
      <c r="L39" s="5"/>
    </row>
    <row r="40" spans="1:12" ht="12.75">
      <c r="A40" s="191" t="s">
        <v>172</v>
      </c>
      <c r="B40" s="217"/>
      <c r="C40" s="242" t="s">
        <v>240</v>
      </c>
      <c r="D40" s="242"/>
      <c r="E40" s="242"/>
      <c r="F40" s="242"/>
      <c r="G40" s="242"/>
      <c r="H40" s="242"/>
      <c r="I40" s="243"/>
      <c r="J40" s="5"/>
      <c r="K40" s="5"/>
      <c r="L40" s="5"/>
    </row>
    <row r="41" spans="1:12" ht="12.75">
      <c r="A41" s="70"/>
      <c r="B41" s="17"/>
      <c r="C41" s="99" t="s">
        <v>173</v>
      </c>
      <c r="D41" s="20"/>
      <c r="E41" s="20"/>
      <c r="F41" s="20"/>
      <c r="G41" s="20"/>
      <c r="H41" s="20"/>
      <c r="I41" s="68"/>
      <c r="J41" s="5"/>
      <c r="K41" s="5"/>
      <c r="L41" s="5"/>
    </row>
    <row r="42" spans="1:12" ht="12.75">
      <c r="A42" s="191" t="s">
        <v>174</v>
      </c>
      <c r="B42" s="217"/>
      <c r="C42" s="244" t="s">
        <v>241</v>
      </c>
      <c r="D42" s="244"/>
      <c r="E42" s="244"/>
      <c r="F42" s="107"/>
      <c r="G42" s="108" t="s">
        <v>175</v>
      </c>
      <c r="H42" s="245" t="s">
        <v>241</v>
      </c>
      <c r="I42" s="246"/>
      <c r="J42" s="5"/>
      <c r="K42" s="5"/>
      <c r="L42" s="5"/>
    </row>
    <row r="43" spans="1:12" ht="12.75">
      <c r="A43" s="70"/>
      <c r="B43" s="17"/>
      <c r="C43" s="99"/>
      <c r="D43" s="20"/>
      <c r="E43" s="20"/>
      <c r="F43" s="20"/>
      <c r="G43" s="20"/>
      <c r="H43" s="20"/>
      <c r="I43" s="68"/>
      <c r="J43" s="5"/>
      <c r="K43" s="5"/>
      <c r="L43" s="5"/>
    </row>
    <row r="44" spans="1:12" ht="12.75">
      <c r="A44" s="191" t="s">
        <v>161</v>
      </c>
      <c r="B44" s="217"/>
      <c r="C44" s="225" t="s">
        <v>242</v>
      </c>
      <c r="D44" s="226"/>
      <c r="E44" s="226"/>
      <c r="F44" s="226"/>
      <c r="G44" s="226"/>
      <c r="H44" s="226"/>
      <c r="I44" s="227"/>
      <c r="J44" s="5"/>
      <c r="K44" s="5"/>
      <c r="L44" s="5"/>
    </row>
    <row r="45" spans="1:12" ht="12.75">
      <c r="A45" s="70"/>
      <c r="B45" s="17"/>
      <c r="C45" s="20"/>
      <c r="D45" s="20"/>
      <c r="E45" s="20"/>
      <c r="F45" s="20"/>
      <c r="G45" s="20"/>
      <c r="H45" s="20"/>
      <c r="I45" s="68"/>
      <c r="J45" s="5"/>
      <c r="K45" s="5"/>
      <c r="L45" s="5"/>
    </row>
    <row r="46" spans="1:12" ht="12.75">
      <c r="A46" s="185" t="s">
        <v>176</v>
      </c>
      <c r="B46" s="186"/>
      <c r="C46" s="228" t="s">
        <v>243</v>
      </c>
      <c r="D46" s="229"/>
      <c r="E46" s="229"/>
      <c r="F46" s="229"/>
      <c r="G46" s="229"/>
      <c r="H46" s="229"/>
      <c r="I46" s="230"/>
      <c r="J46" s="5"/>
      <c r="K46" s="5"/>
      <c r="L46" s="5"/>
    </row>
    <row r="47" spans="1:12" ht="12.75">
      <c r="A47" s="80"/>
      <c r="B47" s="15"/>
      <c r="C47" s="238" t="s">
        <v>177</v>
      </c>
      <c r="D47" s="238"/>
      <c r="E47" s="238"/>
      <c r="F47" s="238"/>
      <c r="G47" s="238"/>
      <c r="H47" s="238"/>
      <c r="I47" s="81"/>
      <c r="J47" s="5"/>
      <c r="K47" s="5"/>
      <c r="L47" s="5"/>
    </row>
    <row r="48" spans="1:12" ht="12.75">
      <c r="A48" s="80"/>
      <c r="B48" s="15"/>
      <c r="C48" s="25"/>
      <c r="D48" s="25"/>
      <c r="E48" s="25"/>
      <c r="F48" s="25"/>
      <c r="G48" s="25"/>
      <c r="H48" s="25"/>
      <c r="I48" s="81"/>
      <c r="J48" s="5"/>
      <c r="K48" s="5"/>
      <c r="L48" s="5"/>
    </row>
    <row r="49" spans="1:12" ht="12.75">
      <c r="A49" s="80"/>
      <c r="B49" s="231" t="s">
        <v>178</v>
      </c>
      <c r="C49" s="232"/>
      <c r="D49" s="232"/>
      <c r="E49" s="232"/>
      <c r="F49" s="36"/>
      <c r="G49" s="36"/>
      <c r="H49" s="36"/>
      <c r="I49" s="82"/>
      <c r="J49" s="5"/>
      <c r="K49" s="5"/>
      <c r="L49" s="5"/>
    </row>
    <row r="50" spans="1:12" ht="12.75">
      <c r="A50" s="80"/>
      <c r="B50" s="233" t="s">
        <v>210</v>
      </c>
      <c r="C50" s="234"/>
      <c r="D50" s="234"/>
      <c r="E50" s="234"/>
      <c r="F50" s="234"/>
      <c r="G50" s="234"/>
      <c r="H50" s="234"/>
      <c r="I50" s="235"/>
      <c r="J50" s="5"/>
      <c r="K50" s="5"/>
      <c r="L50" s="5"/>
    </row>
    <row r="51" spans="1:12" ht="12.75">
      <c r="A51" s="80"/>
      <c r="B51" s="233" t="s">
        <v>211</v>
      </c>
      <c r="C51" s="234"/>
      <c r="D51" s="234"/>
      <c r="E51" s="234"/>
      <c r="F51" s="234"/>
      <c r="G51" s="234"/>
      <c r="H51" s="234"/>
      <c r="I51" s="82"/>
      <c r="J51" s="5"/>
      <c r="K51" s="5"/>
      <c r="L51" s="5"/>
    </row>
    <row r="52" spans="1:12" ht="12.75">
      <c r="A52" s="80"/>
      <c r="B52" s="233" t="s">
        <v>212</v>
      </c>
      <c r="C52" s="234"/>
      <c r="D52" s="234"/>
      <c r="E52" s="234"/>
      <c r="F52" s="234"/>
      <c r="G52" s="234"/>
      <c r="H52" s="234"/>
      <c r="I52" s="235"/>
      <c r="J52" s="5"/>
      <c r="K52" s="5"/>
      <c r="L52" s="5"/>
    </row>
    <row r="53" spans="1:12" ht="12.75">
      <c r="A53" s="80"/>
      <c r="B53" s="233" t="s">
        <v>213</v>
      </c>
      <c r="C53" s="234"/>
      <c r="D53" s="234"/>
      <c r="E53" s="234"/>
      <c r="F53" s="234"/>
      <c r="G53" s="234"/>
      <c r="H53" s="234"/>
      <c r="I53" s="235"/>
      <c r="J53" s="5"/>
      <c r="K53" s="5"/>
      <c r="L53" s="5"/>
    </row>
    <row r="54" spans="1:12" ht="12.75">
      <c r="A54" s="80"/>
      <c r="B54" s="83"/>
      <c r="C54" s="84"/>
      <c r="D54" s="84"/>
      <c r="E54" s="84"/>
      <c r="F54" s="84"/>
      <c r="G54" s="84"/>
      <c r="H54" s="84"/>
      <c r="I54" s="85"/>
      <c r="J54" s="5"/>
      <c r="K54" s="5"/>
      <c r="L54" s="5"/>
    </row>
    <row r="55" spans="1:12" ht="13.5" thickBot="1">
      <c r="A55" s="86" t="s">
        <v>179</v>
      </c>
      <c r="B55" s="11"/>
      <c r="C55" s="11"/>
      <c r="D55" s="11"/>
      <c r="E55" s="11"/>
      <c r="F55" s="11"/>
      <c r="G55" s="26"/>
      <c r="H55" s="27"/>
      <c r="I55" s="87"/>
      <c r="J55" s="5"/>
      <c r="K55" s="5"/>
      <c r="L55" s="5"/>
    </row>
    <row r="56" spans="1:12" ht="12.75">
      <c r="A56" s="66"/>
      <c r="B56" s="11"/>
      <c r="C56" s="11"/>
      <c r="D56" s="11"/>
      <c r="E56" s="15" t="s">
        <v>180</v>
      </c>
      <c r="F56" s="75"/>
      <c r="G56" s="220" t="s">
        <v>181</v>
      </c>
      <c r="H56" s="221"/>
      <c r="I56" s="222"/>
      <c r="J56" s="5"/>
      <c r="K56" s="5"/>
      <c r="L56" s="5"/>
    </row>
    <row r="57" spans="1:12" ht="12.75">
      <c r="A57" s="88"/>
      <c r="B57" s="89"/>
      <c r="C57" s="90"/>
      <c r="D57" s="90"/>
      <c r="E57" s="90"/>
      <c r="F57" s="90"/>
      <c r="G57" s="223"/>
      <c r="H57" s="224"/>
      <c r="I57" s="91"/>
      <c r="J57" s="5"/>
      <c r="K57" s="5"/>
      <c r="L57" s="5"/>
    </row>
  </sheetData>
  <sheetProtection/>
  <protectedRanges>
    <protectedRange sqref="E2 H2 C6:D6 C8:D8 C10:D10 C12:I12 C14:D14 F14:I14 C16:I16 C18:I18 C20:I20 C24:G24 C22:F22 C26 I26 I24 A30:I30" name="Range1"/>
  </protectedRanges>
  <mergeCells count="66">
    <mergeCell ref="B53:I53"/>
    <mergeCell ref="A1:C1"/>
    <mergeCell ref="C47:H47"/>
    <mergeCell ref="A40:B40"/>
    <mergeCell ref="C39:D39"/>
    <mergeCell ref="F39:G39"/>
    <mergeCell ref="C40:I40"/>
    <mergeCell ref="A42:B42"/>
    <mergeCell ref="C42:E42"/>
    <mergeCell ref="H42:I42"/>
    <mergeCell ref="G56:I56"/>
    <mergeCell ref="G57:H57"/>
    <mergeCell ref="A44:B44"/>
    <mergeCell ref="C44:I44"/>
    <mergeCell ref="A46:B46"/>
    <mergeCell ref="C46:I46"/>
    <mergeCell ref="B49:E49"/>
    <mergeCell ref="B50:I50"/>
    <mergeCell ref="B51:H51"/>
    <mergeCell ref="B52:I52"/>
    <mergeCell ref="A38:B38"/>
    <mergeCell ref="C38:D38"/>
    <mergeCell ref="F38:I38"/>
    <mergeCell ref="A36:D36"/>
    <mergeCell ref="E36:G36"/>
    <mergeCell ref="H36:I36"/>
    <mergeCell ref="H30:I30"/>
    <mergeCell ref="C33:D33"/>
    <mergeCell ref="F33:G33"/>
    <mergeCell ref="A34:D34"/>
    <mergeCell ref="E34:G34"/>
    <mergeCell ref="H34:I34"/>
    <mergeCell ref="A26:B26"/>
    <mergeCell ref="G26:H26"/>
    <mergeCell ref="A28:D28"/>
    <mergeCell ref="E28:G28"/>
    <mergeCell ref="H28:I28"/>
    <mergeCell ref="A32:D32"/>
    <mergeCell ref="E32:G32"/>
    <mergeCell ref="H32:I32"/>
    <mergeCell ref="A30:D30"/>
    <mergeCell ref="E30:G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4:B14"/>
    <mergeCell ref="C14:D14"/>
    <mergeCell ref="F14:I14"/>
    <mergeCell ref="A16:B16"/>
    <mergeCell ref="C16:I16"/>
    <mergeCell ref="C12:I12"/>
    <mergeCell ref="A2:D2"/>
    <mergeCell ref="A4:I4"/>
    <mergeCell ref="A6:B6"/>
    <mergeCell ref="C6:D6"/>
    <mergeCell ref="A8:B8"/>
    <mergeCell ref="C8:D8"/>
    <mergeCell ref="A10:B11"/>
    <mergeCell ref="C10:D10"/>
    <mergeCell ref="A12:B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4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16">
      <selection activeCell="M68" sqref="M68"/>
    </sheetView>
  </sheetViews>
  <sheetFormatPr defaultColWidth="9.140625" defaultRowHeight="12.75"/>
  <cols>
    <col min="1" max="9" width="9.140625" style="39" customWidth="1"/>
    <col min="10" max="10" width="11.140625" style="39" bestFit="1" customWidth="1"/>
    <col min="11" max="11" width="11.421875" style="39" customWidth="1"/>
    <col min="12" max="12" width="9.28125" style="39" bestFit="1" customWidth="1"/>
    <col min="13" max="13" width="13.57421875" style="39" customWidth="1"/>
    <col min="14" max="16384" width="9.140625" style="39" customWidth="1"/>
  </cols>
  <sheetData>
    <row r="1" spans="1:11" ht="12.75" customHeight="1">
      <c r="A1" s="274" t="s">
        <v>101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6" t="s">
        <v>228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1">
      <c r="A4" s="279" t="s">
        <v>43</v>
      </c>
      <c r="B4" s="280"/>
      <c r="C4" s="280"/>
      <c r="D4" s="280"/>
      <c r="E4" s="280"/>
      <c r="F4" s="280"/>
      <c r="G4" s="280"/>
      <c r="H4" s="281"/>
      <c r="I4" s="44" t="s">
        <v>182</v>
      </c>
      <c r="J4" s="45" t="s">
        <v>218</v>
      </c>
      <c r="K4" s="46" t="s">
        <v>219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43">
        <v>2</v>
      </c>
      <c r="J5" s="42">
        <v>3</v>
      </c>
      <c r="K5" s="42">
        <v>4</v>
      </c>
    </row>
    <row r="6" spans="1:11" ht="12.75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2.75">
      <c r="A7" s="249" t="s">
        <v>44</v>
      </c>
      <c r="B7" s="249"/>
      <c r="C7" s="249"/>
      <c r="D7" s="249"/>
      <c r="E7" s="249"/>
      <c r="F7" s="249"/>
      <c r="G7" s="249"/>
      <c r="H7" s="249"/>
      <c r="I7" s="121">
        <v>1</v>
      </c>
      <c r="J7" s="122"/>
      <c r="K7" s="122"/>
    </row>
    <row r="8" spans="1:11" ht="12.75">
      <c r="A8" s="249" t="s">
        <v>7</v>
      </c>
      <c r="B8" s="249"/>
      <c r="C8" s="249"/>
      <c r="D8" s="249"/>
      <c r="E8" s="249"/>
      <c r="F8" s="249"/>
      <c r="G8" s="249"/>
      <c r="H8" s="249"/>
      <c r="I8" s="121">
        <v>2</v>
      </c>
      <c r="J8" s="123">
        <v>781778733.2322445</v>
      </c>
      <c r="K8" s="123">
        <f>+K9+K16+K26+K35</f>
        <v>743505580</v>
      </c>
    </row>
    <row r="9" spans="1:11" ht="12.75">
      <c r="A9" s="266" t="s">
        <v>134</v>
      </c>
      <c r="B9" s="266"/>
      <c r="C9" s="266"/>
      <c r="D9" s="266"/>
      <c r="E9" s="266"/>
      <c r="F9" s="266"/>
      <c r="G9" s="266"/>
      <c r="H9" s="266"/>
      <c r="I9" s="121">
        <v>3</v>
      </c>
      <c r="J9" s="123">
        <v>6796816</v>
      </c>
      <c r="K9" s="123">
        <f>SUM(K10:K15)</f>
        <v>3702069</v>
      </c>
    </row>
    <row r="10" spans="1:11" ht="12.75">
      <c r="A10" s="266" t="s">
        <v>80</v>
      </c>
      <c r="B10" s="266"/>
      <c r="C10" s="266"/>
      <c r="D10" s="266"/>
      <c r="E10" s="266"/>
      <c r="F10" s="266"/>
      <c r="G10" s="266"/>
      <c r="H10" s="266"/>
      <c r="I10" s="121">
        <v>4</v>
      </c>
      <c r="J10" s="122"/>
      <c r="K10" s="122">
        <v>0</v>
      </c>
    </row>
    <row r="11" spans="1:11" ht="12.75">
      <c r="A11" s="266" t="s">
        <v>8</v>
      </c>
      <c r="B11" s="266"/>
      <c r="C11" s="266"/>
      <c r="D11" s="266"/>
      <c r="E11" s="266"/>
      <c r="F11" s="266"/>
      <c r="G11" s="266"/>
      <c r="H11" s="266"/>
      <c r="I11" s="121">
        <v>5</v>
      </c>
      <c r="J11" s="124">
        <v>6796816</v>
      </c>
      <c r="K11" s="122">
        <v>3702069</v>
      </c>
    </row>
    <row r="12" spans="1:11" ht="12.75">
      <c r="A12" s="266" t="s">
        <v>81</v>
      </c>
      <c r="B12" s="266"/>
      <c r="C12" s="266"/>
      <c r="D12" s="266"/>
      <c r="E12" s="266"/>
      <c r="F12" s="266"/>
      <c r="G12" s="266"/>
      <c r="H12" s="266"/>
      <c r="I12" s="121">
        <v>6</v>
      </c>
      <c r="J12" s="125"/>
      <c r="K12" s="122">
        <v>0</v>
      </c>
    </row>
    <row r="13" spans="1:11" ht="12.75">
      <c r="A13" s="266" t="s">
        <v>137</v>
      </c>
      <c r="B13" s="266"/>
      <c r="C13" s="266"/>
      <c r="D13" s="266"/>
      <c r="E13" s="266"/>
      <c r="F13" s="266"/>
      <c r="G13" s="266"/>
      <c r="H13" s="266"/>
      <c r="I13" s="121">
        <v>7</v>
      </c>
      <c r="J13" s="122"/>
      <c r="K13" s="122">
        <v>0</v>
      </c>
    </row>
    <row r="14" spans="1:11" ht="12.75">
      <c r="A14" s="266" t="s">
        <v>138</v>
      </c>
      <c r="B14" s="266"/>
      <c r="C14" s="266"/>
      <c r="D14" s="266"/>
      <c r="E14" s="266"/>
      <c r="F14" s="266"/>
      <c r="G14" s="266"/>
      <c r="H14" s="266"/>
      <c r="I14" s="121">
        <v>8</v>
      </c>
      <c r="J14" s="122"/>
      <c r="K14" s="122">
        <v>0</v>
      </c>
    </row>
    <row r="15" spans="1:11" ht="12.75">
      <c r="A15" s="266" t="s">
        <v>139</v>
      </c>
      <c r="B15" s="266"/>
      <c r="C15" s="266"/>
      <c r="D15" s="266"/>
      <c r="E15" s="266"/>
      <c r="F15" s="266"/>
      <c r="G15" s="266"/>
      <c r="H15" s="266"/>
      <c r="I15" s="121">
        <v>9</v>
      </c>
      <c r="J15" s="122"/>
      <c r="K15" s="122">
        <v>0</v>
      </c>
    </row>
    <row r="16" spans="1:11" ht="12.75">
      <c r="A16" s="266" t="s">
        <v>135</v>
      </c>
      <c r="B16" s="266"/>
      <c r="C16" s="266"/>
      <c r="D16" s="266"/>
      <c r="E16" s="266"/>
      <c r="F16" s="266"/>
      <c r="G16" s="266"/>
      <c r="H16" s="266"/>
      <c r="I16" s="121">
        <v>10</v>
      </c>
      <c r="J16" s="123">
        <v>751711415.2322445</v>
      </c>
      <c r="K16" s="123">
        <f>SUM(K17:K25)</f>
        <v>716533568</v>
      </c>
    </row>
    <row r="17" spans="1:11" ht="12.75">
      <c r="A17" s="266" t="s">
        <v>140</v>
      </c>
      <c r="B17" s="266"/>
      <c r="C17" s="266"/>
      <c r="D17" s="266"/>
      <c r="E17" s="266"/>
      <c r="F17" s="266"/>
      <c r="G17" s="266"/>
      <c r="H17" s="266"/>
      <c r="I17" s="121">
        <v>11</v>
      </c>
      <c r="J17" s="122">
        <v>185830699</v>
      </c>
      <c r="K17" s="122">
        <v>178962809</v>
      </c>
    </row>
    <row r="18" spans="1:11" ht="12.75">
      <c r="A18" s="266" t="s">
        <v>151</v>
      </c>
      <c r="B18" s="266"/>
      <c r="C18" s="266"/>
      <c r="D18" s="266"/>
      <c r="E18" s="266"/>
      <c r="F18" s="266"/>
      <c r="G18" s="266"/>
      <c r="H18" s="266"/>
      <c r="I18" s="121">
        <v>12</v>
      </c>
      <c r="J18" s="122">
        <v>506321127.90373105</v>
      </c>
      <c r="K18" s="122">
        <v>490032750</v>
      </c>
    </row>
    <row r="19" spans="1:11" ht="12.75">
      <c r="A19" s="266" t="s">
        <v>141</v>
      </c>
      <c r="B19" s="266"/>
      <c r="C19" s="266"/>
      <c r="D19" s="266"/>
      <c r="E19" s="266"/>
      <c r="F19" s="266"/>
      <c r="G19" s="266"/>
      <c r="H19" s="266"/>
      <c r="I19" s="121">
        <v>13</v>
      </c>
      <c r="J19" s="122">
        <v>51492499.48304936</v>
      </c>
      <c r="K19" s="122">
        <v>41010020</v>
      </c>
    </row>
    <row r="20" spans="1:11" ht="12.75">
      <c r="A20" s="266" t="s">
        <v>16</v>
      </c>
      <c r="B20" s="266"/>
      <c r="C20" s="266"/>
      <c r="D20" s="266"/>
      <c r="E20" s="266"/>
      <c r="F20" s="266"/>
      <c r="G20" s="266"/>
      <c r="H20" s="266"/>
      <c r="I20" s="121">
        <v>14</v>
      </c>
      <c r="J20" s="122">
        <v>6992291.845463999</v>
      </c>
      <c r="K20" s="122">
        <v>5403015</v>
      </c>
    </row>
    <row r="21" spans="1:11" ht="12.75">
      <c r="A21" s="266" t="s">
        <v>17</v>
      </c>
      <c r="B21" s="266"/>
      <c r="C21" s="266"/>
      <c r="D21" s="266"/>
      <c r="E21" s="266"/>
      <c r="F21" s="266"/>
      <c r="G21" s="266"/>
      <c r="H21" s="266"/>
      <c r="I21" s="121">
        <v>15</v>
      </c>
      <c r="J21" s="122"/>
      <c r="K21" s="122">
        <v>0</v>
      </c>
    </row>
    <row r="22" spans="1:11" ht="12.75">
      <c r="A22" s="266" t="s">
        <v>49</v>
      </c>
      <c r="B22" s="266"/>
      <c r="C22" s="266"/>
      <c r="D22" s="266"/>
      <c r="E22" s="266"/>
      <c r="F22" s="266"/>
      <c r="G22" s="266"/>
      <c r="H22" s="266"/>
      <c r="I22" s="121">
        <v>16</v>
      </c>
      <c r="J22" s="122">
        <v>33657</v>
      </c>
      <c r="K22" s="122">
        <v>0</v>
      </c>
    </row>
    <row r="23" spans="1:11" ht="12.75">
      <c r="A23" s="266" t="s">
        <v>50</v>
      </c>
      <c r="B23" s="266"/>
      <c r="C23" s="266"/>
      <c r="D23" s="266"/>
      <c r="E23" s="266"/>
      <c r="F23" s="266"/>
      <c r="G23" s="266"/>
      <c r="H23" s="266"/>
      <c r="I23" s="121">
        <v>17</v>
      </c>
      <c r="J23" s="122">
        <v>809082</v>
      </c>
      <c r="K23" s="122">
        <v>892926</v>
      </c>
    </row>
    <row r="24" spans="1:11" ht="12.75">
      <c r="A24" s="266" t="s">
        <v>51</v>
      </c>
      <c r="B24" s="266"/>
      <c r="C24" s="266"/>
      <c r="D24" s="266"/>
      <c r="E24" s="266"/>
      <c r="F24" s="266"/>
      <c r="G24" s="266"/>
      <c r="H24" s="266"/>
      <c r="I24" s="121">
        <v>18</v>
      </c>
      <c r="J24" s="122">
        <v>232058</v>
      </c>
      <c r="K24" s="122">
        <v>232048</v>
      </c>
    </row>
    <row r="25" spans="1:11" ht="12.75">
      <c r="A25" s="266" t="s">
        <v>52</v>
      </c>
      <c r="B25" s="266"/>
      <c r="C25" s="266"/>
      <c r="D25" s="266"/>
      <c r="E25" s="266"/>
      <c r="F25" s="266"/>
      <c r="G25" s="266"/>
      <c r="H25" s="266"/>
      <c r="I25" s="121">
        <v>19</v>
      </c>
      <c r="J25" s="122"/>
      <c r="K25" s="122">
        <v>0</v>
      </c>
    </row>
    <row r="26" spans="1:11" ht="12.75">
      <c r="A26" s="266" t="s">
        <v>128</v>
      </c>
      <c r="B26" s="266"/>
      <c r="C26" s="266"/>
      <c r="D26" s="266"/>
      <c r="E26" s="266"/>
      <c r="F26" s="266"/>
      <c r="G26" s="266"/>
      <c r="H26" s="266"/>
      <c r="I26" s="121">
        <v>20</v>
      </c>
      <c r="J26" s="123">
        <v>20136826</v>
      </c>
      <c r="K26" s="123">
        <f>SUM(K27:K34)</f>
        <v>20164127</v>
      </c>
    </row>
    <row r="27" spans="1:11" ht="12.75">
      <c r="A27" s="266" t="s">
        <v>53</v>
      </c>
      <c r="B27" s="266"/>
      <c r="C27" s="266"/>
      <c r="D27" s="266"/>
      <c r="E27" s="266"/>
      <c r="F27" s="266"/>
      <c r="G27" s="266"/>
      <c r="H27" s="266"/>
      <c r="I27" s="121">
        <v>21</v>
      </c>
      <c r="J27" s="122">
        <v>14822645</v>
      </c>
      <c r="K27" s="122">
        <v>16426265</v>
      </c>
    </row>
    <row r="28" spans="1:11" ht="12.75">
      <c r="A28" s="266" t="s">
        <v>54</v>
      </c>
      <c r="B28" s="266"/>
      <c r="C28" s="266"/>
      <c r="D28" s="266"/>
      <c r="E28" s="266"/>
      <c r="F28" s="266"/>
      <c r="G28" s="266"/>
      <c r="H28" s="266"/>
      <c r="I28" s="121">
        <v>22</v>
      </c>
      <c r="J28" s="122"/>
      <c r="K28" s="122">
        <v>0</v>
      </c>
    </row>
    <row r="29" spans="1:11" ht="12.75">
      <c r="A29" s="266" t="s">
        <v>55</v>
      </c>
      <c r="B29" s="266"/>
      <c r="C29" s="266"/>
      <c r="D29" s="266"/>
      <c r="E29" s="266"/>
      <c r="F29" s="266"/>
      <c r="G29" s="266"/>
      <c r="H29" s="266"/>
      <c r="I29" s="121">
        <v>23</v>
      </c>
      <c r="J29" s="122">
        <v>165900</v>
      </c>
      <c r="K29" s="122">
        <v>0</v>
      </c>
    </row>
    <row r="30" spans="1:11" ht="12.75">
      <c r="A30" s="266" t="s">
        <v>60</v>
      </c>
      <c r="B30" s="266"/>
      <c r="C30" s="266"/>
      <c r="D30" s="266"/>
      <c r="E30" s="266"/>
      <c r="F30" s="266"/>
      <c r="G30" s="266"/>
      <c r="H30" s="266"/>
      <c r="I30" s="121">
        <v>24</v>
      </c>
      <c r="J30" s="122"/>
      <c r="K30" s="122">
        <v>0</v>
      </c>
    </row>
    <row r="31" spans="1:11" ht="12.75">
      <c r="A31" s="266" t="s">
        <v>61</v>
      </c>
      <c r="B31" s="266"/>
      <c r="C31" s="266"/>
      <c r="D31" s="266"/>
      <c r="E31" s="266"/>
      <c r="F31" s="266"/>
      <c r="G31" s="266"/>
      <c r="H31" s="266"/>
      <c r="I31" s="121">
        <v>25</v>
      </c>
      <c r="J31" s="122"/>
      <c r="K31" s="122">
        <v>0</v>
      </c>
    </row>
    <row r="32" spans="1:11" ht="12.75">
      <c r="A32" s="266" t="s">
        <v>62</v>
      </c>
      <c r="B32" s="266"/>
      <c r="C32" s="266"/>
      <c r="D32" s="266"/>
      <c r="E32" s="266"/>
      <c r="F32" s="266"/>
      <c r="G32" s="266"/>
      <c r="H32" s="266"/>
      <c r="I32" s="121">
        <v>26</v>
      </c>
      <c r="J32" s="122">
        <v>782828</v>
      </c>
      <c r="K32" s="122">
        <v>810131</v>
      </c>
    </row>
    <row r="33" spans="1:11" ht="12.75">
      <c r="A33" s="266" t="s">
        <v>56</v>
      </c>
      <c r="B33" s="266"/>
      <c r="C33" s="266"/>
      <c r="D33" s="266"/>
      <c r="E33" s="266"/>
      <c r="F33" s="266"/>
      <c r="G33" s="266"/>
      <c r="H33" s="266"/>
      <c r="I33" s="121">
        <v>27</v>
      </c>
      <c r="J33" s="126">
        <v>4365453</v>
      </c>
      <c r="K33" s="122">
        <v>2927731</v>
      </c>
    </row>
    <row r="34" spans="1:11" ht="12.75">
      <c r="A34" s="266" t="s">
        <v>124</v>
      </c>
      <c r="B34" s="266"/>
      <c r="C34" s="266"/>
      <c r="D34" s="266"/>
      <c r="E34" s="266"/>
      <c r="F34" s="266"/>
      <c r="G34" s="266"/>
      <c r="H34" s="266"/>
      <c r="I34" s="121">
        <v>28</v>
      </c>
      <c r="J34" s="126"/>
      <c r="K34" s="122"/>
    </row>
    <row r="35" spans="1:11" ht="12.75">
      <c r="A35" s="266" t="s">
        <v>125</v>
      </c>
      <c r="B35" s="266"/>
      <c r="C35" s="266"/>
      <c r="D35" s="266"/>
      <c r="E35" s="266"/>
      <c r="F35" s="266"/>
      <c r="G35" s="266"/>
      <c r="H35" s="266"/>
      <c r="I35" s="121">
        <v>29</v>
      </c>
      <c r="J35" s="127">
        <v>3133676</v>
      </c>
      <c r="K35" s="127">
        <f>SUM(K36:K38)</f>
        <v>3105816</v>
      </c>
    </row>
    <row r="36" spans="1:11" ht="12.75">
      <c r="A36" s="266" t="s">
        <v>57</v>
      </c>
      <c r="B36" s="266"/>
      <c r="C36" s="266"/>
      <c r="D36" s="266"/>
      <c r="E36" s="266"/>
      <c r="F36" s="266"/>
      <c r="G36" s="266"/>
      <c r="H36" s="266"/>
      <c r="I36" s="121">
        <v>30</v>
      </c>
      <c r="J36" s="122"/>
      <c r="K36" s="122"/>
    </row>
    <row r="37" spans="1:11" ht="12.75">
      <c r="A37" s="266" t="s">
        <v>58</v>
      </c>
      <c r="B37" s="266"/>
      <c r="C37" s="266"/>
      <c r="D37" s="266"/>
      <c r="E37" s="266"/>
      <c r="F37" s="266"/>
      <c r="G37" s="266"/>
      <c r="H37" s="266"/>
      <c r="I37" s="121">
        <v>31</v>
      </c>
      <c r="J37" s="122"/>
      <c r="K37" s="122"/>
    </row>
    <row r="38" spans="1:11" ht="12.75">
      <c r="A38" s="266" t="s">
        <v>59</v>
      </c>
      <c r="B38" s="266"/>
      <c r="C38" s="266"/>
      <c r="D38" s="266"/>
      <c r="E38" s="266"/>
      <c r="F38" s="266"/>
      <c r="G38" s="266"/>
      <c r="H38" s="266"/>
      <c r="I38" s="121">
        <v>32</v>
      </c>
      <c r="J38" s="122">
        <v>3133676</v>
      </c>
      <c r="K38" s="122">
        <v>3105816</v>
      </c>
    </row>
    <row r="39" spans="1:11" ht="12.75">
      <c r="A39" s="266" t="s">
        <v>126</v>
      </c>
      <c r="B39" s="266"/>
      <c r="C39" s="266"/>
      <c r="D39" s="266"/>
      <c r="E39" s="266"/>
      <c r="F39" s="266"/>
      <c r="G39" s="266"/>
      <c r="H39" s="266"/>
      <c r="I39" s="121">
        <v>33</v>
      </c>
      <c r="J39" s="122"/>
      <c r="K39" s="122"/>
    </row>
    <row r="40" spans="1:11" ht="12.75">
      <c r="A40" s="249" t="s">
        <v>144</v>
      </c>
      <c r="B40" s="249"/>
      <c r="C40" s="249"/>
      <c r="D40" s="249"/>
      <c r="E40" s="249"/>
      <c r="F40" s="249"/>
      <c r="G40" s="249"/>
      <c r="H40" s="249"/>
      <c r="I40" s="121">
        <v>34</v>
      </c>
      <c r="J40" s="127">
        <v>92868090.77628008</v>
      </c>
      <c r="K40" s="127">
        <f>+K41+K49+K56+K64</f>
        <v>77299421</v>
      </c>
    </row>
    <row r="41" spans="1:11" ht="12.75">
      <c r="A41" s="266" t="s">
        <v>77</v>
      </c>
      <c r="B41" s="266"/>
      <c r="C41" s="266"/>
      <c r="D41" s="266"/>
      <c r="E41" s="266"/>
      <c r="F41" s="266"/>
      <c r="G41" s="266"/>
      <c r="H41" s="266"/>
      <c r="I41" s="121">
        <v>35</v>
      </c>
      <c r="J41" s="123">
        <v>44339904.937716</v>
      </c>
      <c r="K41" s="123">
        <f>SUM(K42:K48)</f>
        <v>35811975</v>
      </c>
    </row>
    <row r="42" spans="1:11" ht="12.75">
      <c r="A42" s="266" t="s">
        <v>84</v>
      </c>
      <c r="B42" s="266"/>
      <c r="C42" s="266"/>
      <c r="D42" s="266"/>
      <c r="E42" s="266"/>
      <c r="F42" s="266"/>
      <c r="G42" s="266"/>
      <c r="H42" s="266"/>
      <c r="I42" s="121">
        <v>36</v>
      </c>
      <c r="J42" s="128">
        <v>14782748</v>
      </c>
      <c r="K42" s="122">
        <v>13745807</v>
      </c>
    </row>
    <row r="43" spans="1:11" ht="12.75">
      <c r="A43" s="266" t="s">
        <v>85</v>
      </c>
      <c r="B43" s="266"/>
      <c r="C43" s="266"/>
      <c r="D43" s="266"/>
      <c r="E43" s="266"/>
      <c r="F43" s="266"/>
      <c r="G43" s="266"/>
      <c r="H43" s="266"/>
      <c r="I43" s="121">
        <v>37</v>
      </c>
      <c r="J43" s="122">
        <v>1112161</v>
      </c>
      <c r="K43" s="122">
        <v>790020</v>
      </c>
    </row>
    <row r="44" spans="1:11" ht="12.75">
      <c r="A44" s="266" t="s">
        <v>63</v>
      </c>
      <c r="B44" s="266"/>
      <c r="C44" s="266"/>
      <c r="D44" s="266"/>
      <c r="E44" s="266"/>
      <c r="F44" s="266"/>
      <c r="G44" s="266"/>
      <c r="H44" s="266"/>
      <c r="I44" s="121">
        <v>38</v>
      </c>
      <c r="J44" s="122">
        <v>12466999</v>
      </c>
      <c r="K44" s="122">
        <v>13406895</v>
      </c>
    </row>
    <row r="45" spans="1:11" ht="12.75">
      <c r="A45" s="266" t="s">
        <v>64</v>
      </c>
      <c r="B45" s="266"/>
      <c r="C45" s="266"/>
      <c r="D45" s="266"/>
      <c r="E45" s="266"/>
      <c r="F45" s="266"/>
      <c r="G45" s="266"/>
      <c r="H45" s="266"/>
      <c r="I45" s="121">
        <v>39</v>
      </c>
      <c r="J45" s="122">
        <v>15443736.650923999</v>
      </c>
      <c r="K45" s="122">
        <v>7466599</v>
      </c>
    </row>
    <row r="46" spans="1:11" ht="12.75">
      <c r="A46" s="266" t="s">
        <v>65</v>
      </c>
      <c r="B46" s="266"/>
      <c r="C46" s="266"/>
      <c r="D46" s="266"/>
      <c r="E46" s="266"/>
      <c r="F46" s="266"/>
      <c r="G46" s="266"/>
      <c r="H46" s="266"/>
      <c r="I46" s="121">
        <v>40</v>
      </c>
      <c r="J46" s="122">
        <v>534260.286792</v>
      </c>
      <c r="K46" s="128">
        <v>379488</v>
      </c>
    </row>
    <row r="47" spans="1:11" ht="12.75">
      <c r="A47" s="266" t="s">
        <v>66</v>
      </c>
      <c r="B47" s="266"/>
      <c r="C47" s="266"/>
      <c r="D47" s="266"/>
      <c r="E47" s="266"/>
      <c r="F47" s="266"/>
      <c r="G47" s="266"/>
      <c r="H47" s="266"/>
      <c r="I47" s="121">
        <v>41</v>
      </c>
      <c r="J47" s="122"/>
      <c r="K47" s="128">
        <v>23166</v>
      </c>
    </row>
    <row r="48" spans="1:11" ht="12.75">
      <c r="A48" s="266" t="s">
        <v>67</v>
      </c>
      <c r="B48" s="266"/>
      <c r="C48" s="266"/>
      <c r="D48" s="266"/>
      <c r="E48" s="266"/>
      <c r="F48" s="266"/>
      <c r="G48" s="266"/>
      <c r="H48" s="266"/>
      <c r="I48" s="121">
        <v>42</v>
      </c>
      <c r="J48" s="122"/>
      <c r="K48" s="128"/>
    </row>
    <row r="49" spans="1:11" ht="12.75">
      <c r="A49" s="266" t="s">
        <v>78</v>
      </c>
      <c r="B49" s="266"/>
      <c r="C49" s="266"/>
      <c r="D49" s="266"/>
      <c r="E49" s="266"/>
      <c r="F49" s="266"/>
      <c r="G49" s="266"/>
      <c r="H49" s="266"/>
      <c r="I49" s="121">
        <v>43</v>
      </c>
      <c r="J49" s="127">
        <v>40675077.83856408</v>
      </c>
      <c r="K49" s="127">
        <f>SUM(K50:K55)</f>
        <v>38108478</v>
      </c>
    </row>
    <row r="50" spans="1:11" ht="12.75">
      <c r="A50" s="266" t="s">
        <v>130</v>
      </c>
      <c r="B50" s="266"/>
      <c r="C50" s="266"/>
      <c r="D50" s="266"/>
      <c r="E50" s="266"/>
      <c r="F50" s="266"/>
      <c r="G50" s="266"/>
      <c r="H50" s="266"/>
      <c r="I50" s="121">
        <v>44</v>
      </c>
      <c r="J50" s="122"/>
      <c r="K50" s="122">
        <v>74091</v>
      </c>
    </row>
    <row r="51" spans="1:11" ht="12.75">
      <c r="A51" s="266" t="s">
        <v>131</v>
      </c>
      <c r="B51" s="266"/>
      <c r="C51" s="266"/>
      <c r="D51" s="266"/>
      <c r="E51" s="266"/>
      <c r="F51" s="266"/>
      <c r="G51" s="266"/>
      <c r="H51" s="266"/>
      <c r="I51" s="121">
        <v>45</v>
      </c>
      <c r="J51" s="128">
        <v>21927121</v>
      </c>
      <c r="K51" s="122">
        <v>19734257</v>
      </c>
    </row>
    <row r="52" spans="1:11" ht="12.75">
      <c r="A52" s="266" t="s">
        <v>132</v>
      </c>
      <c r="B52" s="266"/>
      <c r="C52" s="266"/>
      <c r="D52" s="266"/>
      <c r="E52" s="266"/>
      <c r="F52" s="266"/>
      <c r="G52" s="266"/>
      <c r="H52" s="266"/>
      <c r="I52" s="121">
        <v>46</v>
      </c>
      <c r="J52" s="122"/>
      <c r="K52" s="122">
        <v>0</v>
      </c>
    </row>
    <row r="53" spans="1:11" ht="12.75">
      <c r="A53" s="266" t="s">
        <v>133</v>
      </c>
      <c r="B53" s="266"/>
      <c r="C53" s="266"/>
      <c r="D53" s="266"/>
      <c r="E53" s="266"/>
      <c r="F53" s="266"/>
      <c r="G53" s="266"/>
      <c r="H53" s="266"/>
      <c r="I53" s="121">
        <v>47</v>
      </c>
      <c r="J53" s="129">
        <v>175158.093904</v>
      </c>
      <c r="K53" s="122">
        <v>184149</v>
      </c>
    </row>
    <row r="54" spans="1:11" ht="12.75">
      <c r="A54" s="266" t="s">
        <v>5</v>
      </c>
      <c r="B54" s="266"/>
      <c r="C54" s="266"/>
      <c r="D54" s="266"/>
      <c r="E54" s="266"/>
      <c r="F54" s="266"/>
      <c r="G54" s="266"/>
      <c r="H54" s="266"/>
      <c r="I54" s="121">
        <v>48</v>
      </c>
      <c r="J54" s="129">
        <v>17899924.74466008</v>
      </c>
      <c r="K54" s="122">
        <v>17741345</v>
      </c>
    </row>
    <row r="55" spans="1:11" ht="12.75">
      <c r="A55" s="266" t="s">
        <v>6</v>
      </c>
      <c r="B55" s="266"/>
      <c r="C55" s="266"/>
      <c r="D55" s="266"/>
      <c r="E55" s="266"/>
      <c r="F55" s="266"/>
      <c r="G55" s="266"/>
      <c r="H55" s="266"/>
      <c r="I55" s="121">
        <v>49</v>
      </c>
      <c r="J55" s="129">
        <v>672874</v>
      </c>
      <c r="K55" s="122">
        <v>374636</v>
      </c>
    </row>
    <row r="56" spans="1:11" ht="12.75">
      <c r="A56" s="266" t="s">
        <v>79</v>
      </c>
      <c r="B56" s="266"/>
      <c r="C56" s="266"/>
      <c r="D56" s="266"/>
      <c r="E56" s="266"/>
      <c r="F56" s="266"/>
      <c r="G56" s="266"/>
      <c r="H56" s="266"/>
      <c r="I56" s="121">
        <v>50</v>
      </c>
      <c r="J56" s="127">
        <v>2729327</v>
      </c>
      <c r="K56" s="127">
        <f>SUM(K57:K63)</f>
        <v>2002072</v>
      </c>
    </row>
    <row r="57" spans="1:11" ht="12.75">
      <c r="A57" s="266" t="s">
        <v>53</v>
      </c>
      <c r="B57" s="266"/>
      <c r="C57" s="266"/>
      <c r="D57" s="266"/>
      <c r="E57" s="266"/>
      <c r="F57" s="266"/>
      <c r="G57" s="266"/>
      <c r="H57" s="266"/>
      <c r="I57" s="121">
        <v>51</v>
      </c>
      <c r="J57" s="122"/>
      <c r="K57" s="122">
        <v>0</v>
      </c>
    </row>
    <row r="58" spans="1:11" ht="12.75">
      <c r="A58" s="266" t="s">
        <v>54</v>
      </c>
      <c r="B58" s="266"/>
      <c r="C58" s="266"/>
      <c r="D58" s="266"/>
      <c r="E58" s="266"/>
      <c r="F58" s="266"/>
      <c r="G58" s="266"/>
      <c r="H58" s="266"/>
      <c r="I58" s="121">
        <v>52</v>
      </c>
      <c r="J58" s="122"/>
      <c r="K58" s="122">
        <v>0</v>
      </c>
    </row>
    <row r="59" spans="1:11" ht="12.75">
      <c r="A59" s="266" t="s">
        <v>146</v>
      </c>
      <c r="B59" s="266"/>
      <c r="C59" s="266"/>
      <c r="D59" s="266"/>
      <c r="E59" s="266"/>
      <c r="F59" s="266"/>
      <c r="G59" s="266"/>
      <c r="H59" s="266"/>
      <c r="I59" s="121">
        <v>53</v>
      </c>
      <c r="J59" s="122"/>
      <c r="K59" s="122">
        <v>0</v>
      </c>
    </row>
    <row r="60" spans="1:11" ht="12.75">
      <c r="A60" s="266" t="s">
        <v>60</v>
      </c>
      <c r="B60" s="266"/>
      <c r="C60" s="266"/>
      <c r="D60" s="266"/>
      <c r="E60" s="266"/>
      <c r="F60" s="266"/>
      <c r="G60" s="266"/>
      <c r="H60" s="266"/>
      <c r="I60" s="121">
        <v>54</v>
      </c>
      <c r="J60" s="130"/>
      <c r="K60" s="122"/>
    </row>
    <row r="61" spans="1:11" ht="12.75">
      <c r="A61" s="266" t="s">
        <v>61</v>
      </c>
      <c r="B61" s="266"/>
      <c r="C61" s="266"/>
      <c r="D61" s="266"/>
      <c r="E61" s="266"/>
      <c r="F61" s="266"/>
      <c r="G61" s="266"/>
      <c r="H61" s="266"/>
      <c r="I61" s="121">
        <v>55</v>
      </c>
      <c r="J61" s="126">
        <v>1630215</v>
      </c>
      <c r="K61" s="122">
        <v>1526248</v>
      </c>
    </row>
    <row r="62" spans="1:11" ht="12.75">
      <c r="A62" s="266" t="s">
        <v>62</v>
      </c>
      <c r="B62" s="266"/>
      <c r="C62" s="266"/>
      <c r="D62" s="266"/>
      <c r="E62" s="266"/>
      <c r="F62" s="266"/>
      <c r="G62" s="266"/>
      <c r="H62" s="266"/>
      <c r="I62" s="121">
        <v>56</v>
      </c>
      <c r="J62" s="130">
        <v>1099112</v>
      </c>
      <c r="K62" s="122">
        <v>475824</v>
      </c>
    </row>
    <row r="63" spans="1:11" ht="12.75">
      <c r="A63" s="266" t="s">
        <v>34</v>
      </c>
      <c r="B63" s="266"/>
      <c r="C63" s="266"/>
      <c r="D63" s="266"/>
      <c r="E63" s="266"/>
      <c r="F63" s="266"/>
      <c r="G63" s="266"/>
      <c r="H63" s="266"/>
      <c r="I63" s="121">
        <v>57</v>
      </c>
      <c r="J63" s="122"/>
      <c r="K63" s="122">
        <v>0</v>
      </c>
    </row>
    <row r="64" spans="1:11" ht="12.75">
      <c r="A64" s="266" t="s">
        <v>136</v>
      </c>
      <c r="B64" s="266"/>
      <c r="C64" s="266"/>
      <c r="D64" s="266"/>
      <c r="E64" s="266"/>
      <c r="F64" s="266"/>
      <c r="G64" s="266"/>
      <c r="H64" s="266"/>
      <c r="I64" s="121">
        <v>58</v>
      </c>
      <c r="J64" s="122">
        <v>5123781</v>
      </c>
      <c r="K64" s="122">
        <v>1376896</v>
      </c>
    </row>
    <row r="65" spans="1:11" ht="12.75">
      <c r="A65" s="249" t="s">
        <v>40</v>
      </c>
      <c r="B65" s="249"/>
      <c r="C65" s="249"/>
      <c r="D65" s="249"/>
      <c r="E65" s="249"/>
      <c r="F65" s="249"/>
      <c r="G65" s="249"/>
      <c r="H65" s="249"/>
      <c r="I65" s="121">
        <v>59</v>
      </c>
      <c r="J65" s="127">
        <v>1727943</v>
      </c>
      <c r="K65" s="127">
        <v>337657</v>
      </c>
    </row>
    <row r="66" spans="1:11" ht="12.75">
      <c r="A66" s="249" t="s">
        <v>145</v>
      </c>
      <c r="B66" s="249"/>
      <c r="C66" s="249"/>
      <c r="D66" s="249"/>
      <c r="E66" s="249"/>
      <c r="F66" s="249"/>
      <c r="G66" s="249"/>
      <c r="H66" s="249"/>
      <c r="I66" s="121">
        <v>60</v>
      </c>
      <c r="J66" s="123">
        <v>876374767.0085245</v>
      </c>
      <c r="K66" s="123">
        <f>+K7+K8+K40+K65</f>
        <v>821142658</v>
      </c>
    </row>
    <row r="67" spans="1:11" ht="12.75">
      <c r="A67" s="249" t="s">
        <v>68</v>
      </c>
      <c r="B67" s="249"/>
      <c r="C67" s="249"/>
      <c r="D67" s="249"/>
      <c r="E67" s="249"/>
      <c r="F67" s="249"/>
      <c r="G67" s="249"/>
      <c r="H67" s="249"/>
      <c r="I67" s="121">
        <v>61</v>
      </c>
      <c r="J67" s="153">
        <v>16125523</v>
      </c>
      <c r="K67" s="145">
        <v>3736787</v>
      </c>
    </row>
    <row r="68" spans="1:11" ht="12.75">
      <c r="A68" s="250" t="s">
        <v>42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9"/>
    </row>
    <row r="69" spans="1:13" ht="12.75">
      <c r="A69" s="249" t="s">
        <v>129</v>
      </c>
      <c r="B69" s="249"/>
      <c r="C69" s="249"/>
      <c r="D69" s="249"/>
      <c r="E69" s="249"/>
      <c r="F69" s="249"/>
      <c r="G69" s="249"/>
      <c r="H69" s="249"/>
      <c r="I69" s="121">
        <v>62</v>
      </c>
      <c r="J69" s="123">
        <f>+J70+J71+J72+J78+J79+J82+J85</f>
        <v>181976069</v>
      </c>
      <c r="K69" s="123">
        <f>+K70+K71+K72+K78+K79+K82+K85</f>
        <v>114142156.062395</v>
      </c>
      <c r="M69" s="167"/>
    </row>
    <row r="70" spans="1:11" ht="12.75">
      <c r="A70" s="266" t="s">
        <v>94</v>
      </c>
      <c r="B70" s="266"/>
      <c r="C70" s="266"/>
      <c r="D70" s="266"/>
      <c r="E70" s="266"/>
      <c r="F70" s="266"/>
      <c r="G70" s="266"/>
      <c r="H70" s="266"/>
      <c r="I70" s="121">
        <v>63</v>
      </c>
      <c r="J70" s="122">
        <v>96040350</v>
      </c>
      <c r="K70" s="131">
        <v>96040350</v>
      </c>
    </row>
    <row r="71" spans="1:11" ht="12.75">
      <c r="A71" s="266" t="s">
        <v>95</v>
      </c>
      <c r="B71" s="266"/>
      <c r="C71" s="266"/>
      <c r="D71" s="266"/>
      <c r="E71" s="266"/>
      <c r="F71" s="266"/>
      <c r="G71" s="266"/>
      <c r="H71" s="266"/>
      <c r="I71" s="121">
        <v>64</v>
      </c>
      <c r="J71" s="122"/>
      <c r="K71" s="131"/>
    </row>
    <row r="72" spans="1:11" ht="12.75">
      <c r="A72" s="266" t="s">
        <v>96</v>
      </c>
      <c r="B72" s="266"/>
      <c r="C72" s="266"/>
      <c r="D72" s="266"/>
      <c r="E72" s="266"/>
      <c r="F72" s="266"/>
      <c r="G72" s="266"/>
      <c r="H72" s="266"/>
      <c r="I72" s="121">
        <v>65</v>
      </c>
      <c r="J72" s="123">
        <v>475381</v>
      </c>
      <c r="K72" s="123">
        <f>K73+K74-K75+K76+K77</f>
        <v>1564382.640315</v>
      </c>
    </row>
    <row r="73" spans="1:11" ht="12.75">
      <c r="A73" s="266" t="s">
        <v>97</v>
      </c>
      <c r="B73" s="266"/>
      <c r="C73" s="266"/>
      <c r="D73" s="266"/>
      <c r="E73" s="266"/>
      <c r="F73" s="266"/>
      <c r="G73" s="266"/>
      <c r="H73" s="266"/>
      <c r="I73" s="121">
        <v>66</v>
      </c>
      <c r="J73" s="122"/>
      <c r="K73" s="131">
        <v>0</v>
      </c>
    </row>
    <row r="74" spans="1:11" ht="12.75">
      <c r="A74" s="266" t="s">
        <v>98</v>
      </c>
      <c r="B74" s="266"/>
      <c r="C74" s="266"/>
      <c r="D74" s="266"/>
      <c r="E74" s="266"/>
      <c r="F74" s="266"/>
      <c r="G74" s="266"/>
      <c r="H74" s="266"/>
      <c r="I74" s="121">
        <v>67</v>
      </c>
      <c r="J74" s="122">
        <v>9182650</v>
      </c>
      <c r="K74" s="131">
        <v>9182650</v>
      </c>
    </row>
    <row r="75" spans="1:11" ht="12.75">
      <c r="A75" s="266" t="s">
        <v>90</v>
      </c>
      <c r="B75" s="266"/>
      <c r="C75" s="266"/>
      <c r="D75" s="266"/>
      <c r="E75" s="266"/>
      <c r="F75" s="266"/>
      <c r="G75" s="266"/>
      <c r="H75" s="266"/>
      <c r="I75" s="121">
        <v>68</v>
      </c>
      <c r="J75" s="122">
        <v>9182650</v>
      </c>
      <c r="K75" s="131">
        <v>9182650</v>
      </c>
    </row>
    <row r="76" spans="1:11" ht="12.75">
      <c r="A76" s="266" t="s">
        <v>91</v>
      </c>
      <c r="B76" s="266"/>
      <c r="C76" s="266"/>
      <c r="D76" s="266"/>
      <c r="E76" s="266"/>
      <c r="F76" s="266"/>
      <c r="G76" s="266"/>
      <c r="H76" s="266"/>
      <c r="I76" s="121">
        <v>69</v>
      </c>
      <c r="J76" s="122"/>
      <c r="K76" s="131">
        <v>0</v>
      </c>
    </row>
    <row r="77" spans="1:11" ht="12.75">
      <c r="A77" s="266" t="s">
        <v>92</v>
      </c>
      <c r="B77" s="266"/>
      <c r="C77" s="266"/>
      <c r="D77" s="266"/>
      <c r="E77" s="266"/>
      <c r="F77" s="266"/>
      <c r="G77" s="266"/>
      <c r="H77" s="266"/>
      <c r="I77" s="121">
        <v>70</v>
      </c>
      <c r="J77" s="122">
        <v>475381</v>
      </c>
      <c r="K77" s="131">
        <v>1564382.640315</v>
      </c>
    </row>
    <row r="78" spans="1:11" ht="12.75">
      <c r="A78" s="266" t="s">
        <v>93</v>
      </c>
      <c r="B78" s="266"/>
      <c r="C78" s="266"/>
      <c r="D78" s="266"/>
      <c r="E78" s="266"/>
      <c r="F78" s="266"/>
      <c r="G78" s="266"/>
      <c r="H78" s="266"/>
      <c r="I78" s="121">
        <v>71</v>
      </c>
      <c r="J78" s="132">
        <v>273081818</v>
      </c>
      <c r="K78" s="133">
        <v>267315189</v>
      </c>
    </row>
    <row r="79" spans="1:11" ht="12.75">
      <c r="A79" s="266" t="s">
        <v>142</v>
      </c>
      <c r="B79" s="266"/>
      <c r="C79" s="266"/>
      <c r="D79" s="266"/>
      <c r="E79" s="266"/>
      <c r="F79" s="266"/>
      <c r="G79" s="266"/>
      <c r="H79" s="266"/>
      <c r="I79" s="121">
        <v>72</v>
      </c>
      <c r="J79" s="134">
        <v>-45942412</v>
      </c>
      <c r="K79" s="134">
        <f>K80-K81</f>
        <v>-186753705</v>
      </c>
    </row>
    <row r="80" spans="1:11" ht="12.75">
      <c r="A80" s="267" t="s">
        <v>110</v>
      </c>
      <c r="B80" s="267"/>
      <c r="C80" s="267"/>
      <c r="D80" s="267"/>
      <c r="E80" s="267"/>
      <c r="F80" s="267"/>
      <c r="G80" s="267"/>
      <c r="H80" s="267"/>
      <c r="I80" s="121">
        <v>73</v>
      </c>
      <c r="J80" s="122"/>
      <c r="K80" s="131"/>
    </row>
    <row r="81" spans="1:11" ht="12.75">
      <c r="A81" s="267" t="s">
        <v>111</v>
      </c>
      <c r="B81" s="267"/>
      <c r="C81" s="267"/>
      <c r="D81" s="267"/>
      <c r="E81" s="267"/>
      <c r="F81" s="267"/>
      <c r="G81" s="267"/>
      <c r="H81" s="267"/>
      <c r="I81" s="121">
        <v>74</v>
      </c>
      <c r="J81" s="122">
        <v>45942412</v>
      </c>
      <c r="K81" s="131">
        <v>186753705</v>
      </c>
    </row>
    <row r="82" spans="1:11" ht="12.75">
      <c r="A82" s="266" t="s">
        <v>143</v>
      </c>
      <c r="B82" s="266"/>
      <c r="C82" s="266"/>
      <c r="D82" s="266"/>
      <c r="E82" s="266"/>
      <c r="F82" s="266"/>
      <c r="G82" s="266"/>
      <c r="H82" s="266"/>
      <c r="I82" s="121">
        <v>75</v>
      </c>
      <c r="J82" s="134">
        <f>J83-J84</f>
        <v>-141679068</v>
      </c>
      <c r="K82" s="134">
        <f>K83-K84</f>
        <v>-64024060.57792</v>
      </c>
    </row>
    <row r="83" spans="1:11" ht="12.75">
      <c r="A83" s="267" t="s">
        <v>112</v>
      </c>
      <c r="B83" s="267"/>
      <c r="C83" s="267"/>
      <c r="D83" s="267"/>
      <c r="E83" s="267"/>
      <c r="F83" s="267"/>
      <c r="G83" s="267"/>
      <c r="H83" s="267"/>
      <c r="I83" s="121">
        <v>76</v>
      </c>
      <c r="J83" s="122"/>
      <c r="K83" s="131"/>
    </row>
    <row r="84" spans="1:11" ht="12.75">
      <c r="A84" s="267" t="s">
        <v>113</v>
      </c>
      <c r="B84" s="267"/>
      <c r="C84" s="267"/>
      <c r="D84" s="267"/>
      <c r="E84" s="267"/>
      <c r="F84" s="267"/>
      <c r="G84" s="267"/>
      <c r="H84" s="267"/>
      <c r="I84" s="121">
        <v>77</v>
      </c>
      <c r="J84" s="135">
        <v>141679068</v>
      </c>
      <c r="K84" s="175">
        <v>64024060.57792</v>
      </c>
    </row>
    <row r="85" spans="1:11" ht="12.75">
      <c r="A85" s="266" t="s">
        <v>114</v>
      </c>
      <c r="B85" s="266"/>
      <c r="C85" s="266"/>
      <c r="D85" s="266"/>
      <c r="E85" s="266"/>
      <c r="F85" s="266"/>
      <c r="G85" s="266"/>
      <c r="H85" s="266"/>
      <c r="I85" s="121">
        <v>78</v>
      </c>
      <c r="J85" s="122"/>
      <c r="K85" s="131"/>
    </row>
    <row r="86" spans="1:11" ht="12.75">
      <c r="A86" s="249" t="s">
        <v>12</v>
      </c>
      <c r="B86" s="249"/>
      <c r="C86" s="249"/>
      <c r="D86" s="249"/>
      <c r="E86" s="249"/>
      <c r="F86" s="249"/>
      <c r="G86" s="249"/>
      <c r="H86" s="249"/>
      <c r="I86" s="121">
        <v>79</v>
      </c>
      <c r="J86" s="134">
        <v>86622</v>
      </c>
      <c r="K86" s="134">
        <f>SUM(K87:K89)</f>
        <v>97658.80985</v>
      </c>
    </row>
    <row r="87" spans="1:11" ht="12.75">
      <c r="A87" s="266" t="s">
        <v>86</v>
      </c>
      <c r="B87" s="266"/>
      <c r="C87" s="266"/>
      <c r="D87" s="266"/>
      <c r="E87" s="266"/>
      <c r="F87" s="266"/>
      <c r="G87" s="266"/>
      <c r="H87" s="266"/>
      <c r="I87" s="121">
        <v>80</v>
      </c>
      <c r="J87" s="122"/>
      <c r="K87" s="131">
        <v>0</v>
      </c>
    </row>
    <row r="88" spans="1:11" ht="12.75">
      <c r="A88" s="266" t="s">
        <v>87</v>
      </c>
      <c r="B88" s="266"/>
      <c r="C88" s="266"/>
      <c r="D88" s="266"/>
      <c r="E88" s="266"/>
      <c r="F88" s="266"/>
      <c r="G88" s="266"/>
      <c r="H88" s="266"/>
      <c r="I88" s="121">
        <v>81</v>
      </c>
      <c r="J88" s="128"/>
      <c r="K88" s="131">
        <v>0</v>
      </c>
    </row>
    <row r="89" spans="1:11" ht="12.75">
      <c r="A89" s="266" t="s">
        <v>88</v>
      </c>
      <c r="B89" s="266"/>
      <c r="C89" s="266"/>
      <c r="D89" s="266"/>
      <c r="E89" s="266"/>
      <c r="F89" s="266"/>
      <c r="G89" s="266"/>
      <c r="H89" s="266"/>
      <c r="I89" s="121">
        <v>82</v>
      </c>
      <c r="J89" s="122">
        <v>86622</v>
      </c>
      <c r="K89" s="131">
        <v>97658.80985</v>
      </c>
    </row>
    <row r="90" spans="1:11" ht="12.75">
      <c r="A90" s="249" t="s">
        <v>13</v>
      </c>
      <c r="B90" s="249"/>
      <c r="C90" s="249"/>
      <c r="D90" s="249"/>
      <c r="E90" s="249"/>
      <c r="F90" s="249"/>
      <c r="G90" s="249"/>
      <c r="H90" s="249"/>
      <c r="I90" s="121">
        <v>83</v>
      </c>
      <c r="J90" s="127">
        <v>174631076</v>
      </c>
      <c r="K90" s="127">
        <f>SUM(K91:K99)</f>
        <v>148829582</v>
      </c>
    </row>
    <row r="91" spans="1:11" ht="12.75">
      <c r="A91" s="266" t="s">
        <v>89</v>
      </c>
      <c r="B91" s="266"/>
      <c r="C91" s="266"/>
      <c r="D91" s="266"/>
      <c r="E91" s="266"/>
      <c r="F91" s="266"/>
      <c r="G91" s="266"/>
      <c r="H91" s="266"/>
      <c r="I91" s="121">
        <v>84</v>
      </c>
      <c r="J91" s="122"/>
      <c r="K91" s="131">
        <v>0</v>
      </c>
    </row>
    <row r="92" spans="1:11" ht="12.75">
      <c r="A92" s="266" t="s">
        <v>147</v>
      </c>
      <c r="B92" s="266"/>
      <c r="C92" s="266"/>
      <c r="D92" s="266"/>
      <c r="E92" s="266"/>
      <c r="F92" s="266"/>
      <c r="G92" s="266"/>
      <c r="H92" s="266"/>
      <c r="I92" s="121">
        <v>85</v>
      </c>
      <c r="J92" s="128">
        <v>3388461</v>
      </c>
      <c r="K92" s="131"/>
    </row>
    <row r="93" spans="1:11" ht="12.75">
      <c r="A93" s="266" t="s">
        <v>0</v>
      </c>
      <c r="B93" s="266"/>
      <c r="C93" s="266"/>
      <c r="D93" s="266"/>
      <c r="E93" s="266"/>
      <c r="F93" s="266"/>
      <c r="G93" s="266"/>
      <c r="H93" s="266"/>
      <c r="I93" s="121">
        <v>86</v>
      </c>
      <c r="J93" s="122">
        <v>102895660</v>
      </c>
      <c r="K93" s="131">
        <v>81852445</v>
      </c>
    </row>
    <row r="94" spans="1:11" ht="12.75">
      <c r="A94" s="266" t="s">
        <v>148</v>
      </c>
      <c r="B94" s="266"/>
      <c r="C94" s="266"/>
      <c r="D94" s="266"/>
      <c r="E94" s="266"/>
      <c r="F94" s="266"/>
      <c r="G94" s="266"/>
      <c r="H94" s="266"/>
      <c r="I94" s="121">
        <v>87</v>
      </c>
      <c r="J94" s="122"/>
      <c r="K94" s="131"/>
    </row>
    <row r="95" spans="1:11" ht="12.75">
      <c r="A95" s="266" t="s">
        <v>149</v>
      </c>
      <c r="B95" s="266"/>
      <c r="C95" s="266"/>
      <c r="D95" s="266"/>
      <c r="E95" s="266"/>
      <c r="F95" s="266"/>
      <c r="G95" s="266"/>
      <c r="H95" s="266"/>
      <c r="I95" s="121">
        <v>88</v>
      </c>
      <c r="J95" s="122">
        <v>76500</v>
      </c>
      <c r="K95" s="131">
        <v>148340</v>
      </c>
    </row>
    <row r="96" spans="1:11" ht="12.75">
      <c r="A96" s="266" t="s">
        <v>150</v>
      </c>
      <c r="B96" s="266"/>
      <c r="C96" s="266"/>
      <c r="D96" s="266"/>
      <c r="E96" s="266"/>
      <c r="F96" s="266"/>
      <c r="G96" s="266"/>
      <c r="H96" s="266"/>
      <c r="I96" s="121">
        <v>89</v>
      </c>
      <c r="J96" s="122"/>
      <c r="K96" s="131">
        <v>0</v>
      </c>
    </row>
    <row r="97" spans="1:11" ht="12.75">
      <c r="A97" s="266" t="s">
        <v>71</v>
      </c>
      <c r="B97" s="266"/>
      <c r="C97" s="266"/>
      <c r="D97" s="266"/>
      <c r="E97" s="266"/>
      <c r="F97" s="266"/>
      <c r="G97" s="266"/>
      <c r="H97" s="266"/>
      <c r="I97" s="121">
        <v>90</v>
      </c>
      <c r="J97" s="122"/>
      <c r="K97" s="122">
        <v>0</v>
      </c>
    </row>
    <row r="98" spans="1:11" ht="12.75">
      <c r="A98" s="266" t="s">
        <v>69</v>
      </c>
      <c r="B98" s="266"/>
      <c r="C98" s="266"/>
      <c r="D98" s="266"/>
      <c r="E98" s="266"/>
      <c r="F98" s="266"/>
      <c r="G98" s="266"/>
      <c r="H98" s="266"/>
      <c r="I98" s="121">
        <v>91</v>
      </c>
      <c r="J98" s="122"/>
      <c r="K98" s="122">
        <v>0</v>
      </c>
    </row>
    <row r="99" spans="1:11" ht="12.75">
      <c r="A99" s="266" t="s">
        <v>70</v>
      </c>
      <c r="B99" s="266"/>
      <c r="C99" s="266"/>
      <c r="D99" s="266"/>
      <c r="E99" s="266"/>
      <c r="F99" s="266"/>
      <c r="G99" s="266"/>
      <c r="H99" s="266"/>
      <c r="I99" s="121">
        <v>92</v>
      </c>
      <c r="J99" s="122">
        <v>68270455</v>
      </c>
      <c r="K99" s="122">
        <v>66828797</v>
      </c>
    </row>
    <row r="100" spans="1:11" ht="12.75">
      <c r="A100" s="249" t="s">
        <v>14</v>
      </c>
      <c r="B100" s="249"/>
      <c r="C100" s="249"/>
      <c r="D100" s="249"/>
      <c r="E100" s="249"/>
      <c r="F100" s="249"/>
      <c r="G100" s="249"/>
      <c r="H100" s="249"/>
      <c r="I100" s="121">
        <v>93</v>
      </c>
      <c r="J100" s="127">
        <v>518792298</v>
      </c>
      <c r="K100" s="127">
        <f>SUM(K101:K112)</f>
        <v>557222264.1072149</v>
      </c>
    </row>
    <row r="101" spans="1:11" ht="12.75">
      <c r="A101" s="266" t="s">
        <v>89</v>
      </c>
      <c r="B101" s="266"/>
      <c r="C101" s="266"/>
      <c r="D101" s="266"/>
      <c r="E101" s="266"/>
      <c r="F101" s="266"/>
      <c r="G101" s="266"/>
      <c r="H101" s="266"/>
      <c r="I101" s="121">
        <v>94</v>
      </c>
      <c r="J101" s="122">
        <v>17714</v>
      </c>
      <c r="K101" s="128">
        <v>176637</v>
      </c>
    </row>
    <row r="102" spans="1:11" ht="12.75">
      <c r="A102" s="266" t="s">
        <v>147</v>
      </c>
      <c r="B102" s="266"/>
      <c r="C102" s="266"/>
      <c r="D102" s="266"/>
      <c r="E102" s="266"/>
      <c r="F102" s="266"/>
      <c r="G102" s="266"/>
      <c r="H102" s="266"/>
      <c r="I102" s="121">
        <v>95</v>
      </c>
      <c r="J102" s="122">
        <v>6896145</v>
      </c>
      <c r="K102" s="128">
        <v>6278426</v>
      </c>
    </row>
    <row r="103" spans="1:11" ht="12.75">
      <c r="A103" s="266" t="s">
        <v>0</v>
      </c>
      <c r="B103" s="266"/>
      <c r="C103" s="266"/>
      <c r="D103" s="266"/>
      <c r="E103" s="266"/>
      <c r="F103" s="266"/>
      <c r="G103" s="266"/>
      <c r="H103" s="266"/>
      <c r="I103" s="121">
        <v>96</v>
      </c>
      <c r="J103" s="128">
        <v>181130167</v>
      </c>
      <c r="K103" s="122">
        <v>224833061.904282</v>
      </c>
    </row>
    <row r="104" spans="1:11" ht="12.75">
      <c r="A104" s="266" t="s">
        <v>148</v>
      </c>
      <c r="B104" s="266"/>
      <c r="C104" s="266"/>
      <c r="D104" s="266"/>
      <c r="E104" s="266"/>
      <c r="F104" s="266"/>
      <c r="G104" s="266"/>
      <c r="H104" s="266"/>
      <c r="I104" s="121">
        <v>97</v>
      </c>
      <c r="J104" s="122">
        <v>1920580</v>
      </c>
      <c r="K104" s="122">
        <v>1700231</v>
      </c>
    </row>
    <row r="105" spans="1:11" ht="12.75">
      <c r="A105" s="266" t="s">
        <v>149</v>
      </c>
      <c r="B105" s="266"/>
      <c r="C105" s="266"/>
      <c r="D105" s="266"/>
      <c r="E105" s="266"/>
      <c r="F105" s="266"/>
      <c r="G105" s="266"/>
      <c r="H105" s="266"/>
      <c r="I105" s="121">
        <v>98</v>
      </c>
      <c r="J105" s="122">
        <v>102563036</v>
      </c>
      <c r="K105" s="122">
        <v>96462509.919029</v>
      </c>
    </row>
    <row r="106" spans="1:11" ht="12.75">
      <c r="A106" s="266" t="s">
        <v>150</v>
      </c>
      <c r="B106" s="266"/>
      <c r="C106" s="266"/>
      <c r="D106" s="266"/>
      <c r="E106" s="266"/>
      <c r="F106" s="266"/>
      <c r="G106" s="266"/>
      <c r="H106" s="266"/>
      <c r="I106" s="121">
        <v>99</v>
      </c>
      <c r="J106" s="122"/>
      <c r="K106" s="122">
        <v>0</v>
      </c>
    </row>
    <row r="107" spans="1:11" ht="12.75">
      <c r="A107" s="266" t="s">
        <v>71</v>
      </c>
      <c r="B107" s="266"/>
      <c r="C107" s="266"/>
      <c r="D107" s="266"/>
      <c r="E107" s="266"/>
      <c r="F107" s="266"/>
      <c r="G107" s="266"/>
      <c r="H107" s="266"/>
      <c r="I107" s="121">
        <v>100</v>
      </c>
      <c r="J107" s="122"/>
      <c r="K107" s="122"/>
    </row>
    <row r="108" spans="1:11" ht="12.75">
      <c r="A108" s="266" t="s">
        <v>72</v>
      </c>
      <c r="B108" s="266"/>
      <c r="C108" s="266"/>
      <c r="D108" s="266"/>
      <c r="E108" s="266"/>
      <c r="F108" s="266"/>
      <c r="G108" s="266"/>
      <c r="H108" s="266"/>
      <c r="I108" s="121">
        <v>101</v>
      </c>
      <c r="J108" s="122">
        <v>21494231</v>
      </c>
      <c r="K108" s="122">
        <v>20128414</v>
      </c>
    </row>
    <row r="109" spans="1:11" ht="12.75">
      <c r="A109" s="266" t="s">
        <v>73</v>
      </c>
      <c r="B109" s="266"/>
      <c r="C109" s="266"/>
      <c r="D109" s="266"/>
      <c r="E109" s="266"/>
      <c r="F109" s="266"/>
      <c r="G109" s="266"/>
      <c r="H109" s="266"/>
      <c r="I109" s="121">
        <v>102</v>
      </c>
      <c r="J109" s="122">
        <v>190212916</v>
      </c>
      <c r="K109" s="122">
        <v>192804529</v>
      </c>
    </row>
    <row r="110" spans="1:11" ht="12.75">
      <c r="A110" s="266" t="s">
        <v>76</v>
      </c>
      <c r="B110" s="266"/>
      <c r="C110" s="266"/>
      <c r="D110" s="266"/>
      <c r="E110" s="266"/>
      <c r="F110" s="266"/>
      <c r="G110" s="266"/>
      <c r="H110" s="266"/>
      <c r="I110" s="121">
        <v>103</v>
      </c>
      <c r="J110" s="122"/>
      <c r="K110" s="122">
        <v>0</v>
      </c>
    </row>
    <row r="111" spans="1:11" ht="12.75">
      <c r="A111" s="266" t="s">
        <v>74</v>
      </c>
      <c r="B111" s="266"/>
      <c r="C111" s="266"/>
      <c r="D111" s="266"/>
      <c r="E111" s="266"/>
      <c r="F111" s="266"/>
      <c r="G111" s="266"/>
      <c r="H111" s="266"/>
      <c r="I111" s="121">
        <v>104</v>
      </c>
      <c r="J111" s="122"/>
      <c r="K111" s="122">
        <v>0</v>
      </c>
    </row>
    <row r="112" spans="1:11" ht="12.75">
      <c r="A112" s="266" t="s">
        <v>75</v>
      </c>
      <c r="B112" s="266"/>
      <c r="C112" s="266"/>
      <c r="D112" s="266"/>
      <c r="E112" s="266"/>
      <c r="F112" s="266"/>
      <c r="G112" s="266"/>
      <c r="H112" s="266"/>
      <c r="I112" s="121">
        <v>105</v>
      </c>
      <c r="J112" s="122">
        <v>14557509</v>
      </c>
      <c r="K112" s="122">
        <v>14838455.283904</v>
      </c>
    </row>
    <row r="113" spans="1:11" ht="12.75">
      <c r="A113" s="249" t="s">
        <v>1</v>
      </c>
      <c r="B113" s="249"/>
      <c r="C113" s="249"/>
      <c r="D113" s="249"/>
      <c r="E113" s="249"/>
      <c r="F113" s="249"/>
      <c r="G113" s="249"/>
      <c r="H113" s="249"/>
      <c r="I113" s="121">
        <v>106</v>
      </c>
      <c r="J113" s="127">
        <v>888702</v>
      </c>
      <c r="K113" s="127">
        <v>850997</v>
      </c>
    </row>
    <row r="114" spans="1:13" ht="12.75">
      <c r="A114" s="249" t="s">
        <v>15</v>
      </c>
      <c r="B114" s="249"/>
      <c r="C114" s="249"/>
      <c r="D114" s="249"/>
      <c r="E114" s="249"/>
      <c r="F114" s="249"/>
      <c r="G114" s="249"/>
      <c r="H114" s="249"/>
      <c r="I114" s="121">
        <v>107</v>
      </c>
      <c r="J114" s="123">
        <v>876374767</v>
      </c>
      <c r="K114" s="123">
        <f>+K69+K86+K90+K100+K113</f>
        <v>821142657.97946</v>
      </c>
      <c r="M114" s="167"/>
    </row>
    <row r="115" spans="1:11" ht="12.75">
      <c r="A115" s="249" t="s">
        <v>41</v>
      </c>
      <c r="B115" s="249"/>
      <c r="C115" s="249"/>
      <c r="D115" s="249"/>
      <c r="E115" s="249"/>
      <c r="F115" s="249"/>
      <c r="G115" s="249"/>
      <c r="H115" s="249"/>
      <c r="I115" s="121">
        <v>108</v>
      </c>
      <c r="J115" s="127">
        <v>16125523</v>
      </c>
      <c r="K115" s="145">
        <v>3736787</v>
      </c>
    </row>
    <row r="116" spans="1:11" ht="12.75">
      <c r="A116" s="250" t="s">
        <v>214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</row>
    <row r="117" spans="1:11" ht="12.75">
      <c r="A117" s="254" t="s">
        <v>127</v>
      </c>
      <c r="B117" s="255"/>
      <c r="C117" s="255"/>
      <c r="D117" s="255"/>
      <c r="E117" s="255"/>
      <c r="F117" s="255"/>
      <c r="G117" s="255"/>
      <c r="H117" s="255"/>
      <c r="I117" s="256"/>
      <c r="J117" s="256"/>
      <c r="K117" s="257"/>
    </row>
    <row r="118" spans="1:11" ht="12.75">
      <c r="A118" s="258" t="s">
        <v>3</v>
      </c>
      <c r="B118" s="259"/>
      <c r="C118" s="259"/>
      <c r="D118" s="259"/>
      <c r="E118" s="259"/>
      <c r="F118" s="259"/>
      <c r="G118" s="259"/>
      <c r="H118" s="260"/>
      <c r="I118" s="1">
        <v>109</v>
      </c>
      <c r="J118" s="41">
        <f>+J69</f>
        <v>181976069</v>
      </c>
      <c r="K118" s="41">
        <f>+K69</f>
        <v>114142156.062395</v>
      </c>
    </row>
    <row r="119" spans="1:11" ht="12.75">
      <c r="A119" s="261" t="s">
        <v>4</v>
      </c>
      <c r="B119" s="262"/>
      <c r="C119" s="262"/>
      <c r="D119" s="262"/>
      <c r="E119" s="262"/>
      <c r="F119" s="262"/>
      <c r="G119" s="262"/>
      <c r="H119" s="263"/>
      <c r="I119" s="2">
        <v>110</v>
      </c>
      <c r="J119" s="4"/>
      <c r="K119" s="4"/>
    </row>
    <row r="120" spans="1:11" ht="12.75">
      <c r="A120" s="264" t="s">
        <v>215</v>
      </c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1:1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spans="10:11" ht="12.75">
      <c r="J122" s="144"/>
      <c r="K122" s="144"/>
    </row>
    <row r="123" ht="12.75">
      <c r="K123" s="144">
        <f>K66-K114</f>
        <v>0.02053999900817871</v>
      </c>
    </row>
    <row r="124" s="146" customFormat="1" ht="10.5" customHeight="1"/>
    <row r="125" s="146" customFormat="1" ht="12.75">
      <c r="K125" s="147"/>
    </row>
    <row r="126" s="146" customFormat="1" ht="12.75">
      <c r="K126" s="148"/>
    </row>
    <row r="127" s="146" customFormat="1" ht="12.75">
      <c r="K127" s="148"/>
    </row>
    <row r="128" s="146" customFormat="1" ht="12.75">
      <c r="K128" s="14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 M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K87:K115 J86:K86 J79:K84 J88:J115 K125 J7:K67 M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10" zoomScaleSheetLayoutView="110" zoomScalePageLayoutView="0" workbookViewId="0" topLeftCell="A52">
      <selection activeCell="O30" sqref="O30"/>
    </sheetView>
  </sheetViews>
  <sheetFormatPr defaultColWidth="9.140625" defaultRowHeight="12.75"/>
  <cols>
    <col min="1" max="2" width="9.140625" style="39" customWidth="1"/>
    <col min="3" max="3" width="6.00390625" style="39" customWidth="1"/>
    <col min="4" max="4" width="5.8515625" style="39" customWidth="1"/>
    <col min="5" max="5" width="9.140625" style="39" customWidth="1"/>
    <col min="6" max="6" width="5.140625" style="39" customWidth="1"/>
    <col min="7" max="7" width="7.421875" style="39" customWidth="1"/>
    <col min="8" max="8" width="14.8515625" style="39" customWidth="1"/>
    <col min="9" max="9" width="9.140625" style="166" customWidth="1"/>
    <col min="10" max="10" width="9.8515625" style="166" customWidth="1"/>
    <col min="11" max="11" width="12.57421875" style="166" customWidth="1"/>
    <col min="12" max="12" width="11.00390625" style="166" customWidth="1"/>
    <col min="13" max="13" width="11.28125" style="166" customWidth="1"/>
    <col min="14" max="14" width="7.421875" style="39" customWidth="1"/>
    <col min="15" max="15" width="13.140625" style="39" customWidth="1"/>
    <col min="16" max="16" width="14.7109375" style="39" customWidth="1"/>
    <col min="17" max="16384" width="9.140625" style="39" customWidth="1"/>
  </cols>
  <sheetData>
    <row r="1" spans="1:13" ht="12.75" customHeight="1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2.75" customHeight="1">
      <c r="A2" s="282" t="s">
        <v>319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283" t="s">
        <v>313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20.25">
      <c r="A4" s="284" t="s">
        <v>43</v>
      </c>
      <c r="B4" s="284"/>
      <c r="C4" s="284"/>
      <c r="D4" s="284"/>
      <c r="E4" s="284"/>
      <c r="F4" s="284"/>
      <c r="G4" s="284"/>
      <c r="H4" s="284"/>
      <c r="I4" s="46" t="s">
        <v>247</v>
      </c>
      <c r="J4" s="285" t="s">
        <v>218</v>
      </c>
      <c r="K4" s="285"/>
      <c r="L4" s="285" t="s">
        <v>219</v>
      </c>
      <c r="M4" s="285"/>
    </row>
    <row r="5" spans="1:13" ht="12.75">
      <c r="A5" s="284"/>
      <c r="B5" s="284"/>
      <c r="C5" s="284"/>
      <c r="D5" s="284"/>
      <c r="E5" s="284"/>
      <c r="F5" s="284"/>
      <c r="G5" s="284"/>
      <c r="H5" s="284"/>
      <c r="I5" s="46"/>
      <c r="J5" s="46" t="s">
        <v>248</v>
      </c>
      <c r="K5" s="46" t="s">
        <v>249</v>
      </c>
      <c r="L5" s="46" t="s">
        <v>248</v>
      </c>
      <c r="M5" s="46" t="s">
        <v>249</v>
      </c>
    </row>
    <row r="6" spans="1:13" ht="12.75">
      <c r="A6" s="285">
        <v>1</v>
      </c>
      <c r="B6" s="285"/>
      <c r="C6" s="285"/>
      <c r="D6" s="285"/>
      <c r="E6" s="285"/>
      <c r="F6" s="285"/>
      <c r="G6" s="285"/>
      <c r="H6" s="285"/>
      <c r="I6" s="154">
        <v>2</v>
      </c>
      <c r="J6" s="46">
        <v>3</v>
      </c>
      <c r="K6" s="46">
        <v>4</v>
      </c>
      <c r="L6" s="46">
        <v>5</v>
      </c>
      <c r="M6" s="46">
        <v>6</v>
      </c>
    </row>
    <row r="7" spans="1:15" ht="12.75">
      <c r="A7" s="254" t="s">
        <v>250</v>
      </c>
      <c r="B7" s="255"/>
      <c r="C7" s="255"/>
      <c r="D7" s="255"/>
      <c r="E7" s="255"/>
      <c r="F7" s="255"/>
      <c r="G7" s="255"/>
      <c r="H7" s="286"/>
      <c r="I7" s="155">
        <v>111</v>
      </c>
      <c r="J7" s="156">
        <f>SUM(J8:J9)</f>
        <v>202450049</v>
      </c>
      <c r="K7" s="156">
        <f>SUM(K8:K9)</f>
        <v>71580596</v>
      </c>
      <c r="L7" s="156">
        <f>SUM(L8:L9)</f>
        <v>122953280.976</v>
      </c>
      <c r="M7" s="156">
        <f>SUM(M8:M9)</f>
        <v>38623892.975999996</v>
      </c>
      <c r="O7" s="144"/>
    </row>
    <row r="8" spans="1:15" ht="12.75">
      <c r="A8" s="287" t="s">
        <v>251</v>
      </c>
      <c r="B8" s="288"/>
      <c r="C8" s="288"/>
      <c r="D8" s="288"/>
      <c r="E8" s="288"/>
      <c r="F8" s="288"/>
      <c r="G8" s="288"/>
      <c r="H8" s="289"/>
      <c r="I8" s="157">
        <v>112</v>
      </c>
      <c r="J8" s="3">
        <v>192184668</v>
      </c>
      <c r="K8" s="3">
        <v>67162567</v>
      </c>
      <c r="L8" s="3">
        <v>114277377</v>
      </c>
      <c r="M8" s="3">
        <f>L8-78369763</f>
        <v>35907614</v>
      </c>
      <c r="O8" s="144"/>
    </row>
    <row r="9" spans="1:15" ht="12.75">
      <c r="A9" s="287" t="s">
        <v>252</v>
      </c>
      <c r="B9" s="288"/>
      <c r="C9" s="288"/>
      <c r="D9" s="288"/>
      <c r="E9" s="288"/>
      <c r="F9" s="288"/>
      <c r="G9" s="288"/>
      <c r="H9" s="289"/>
      <c r="I9" s="157">
        <v>113</v>
      </c>
      <c r="J9" s="3">
        <v>10265381</v>
      </c>
      <c r="K9" s="3">
        <v>4418029</v>
      </c>
      <c r="L9" s="3">
        <v>8675903.976</v>
      </c>
      <c r="M9" s="3">
        <f>L9-5959625</f>
        <v>2716278.976</v>
      </c>
      <c r="O9" s="144"/>
    </row>
    <row r="10" spans="1:15" ht="12.75">
      <c r="A10" s="287" t="s">
        <v>253</v>
      </c>
      <c r="B10" s="288"/>
      <c r="C10" s="288"/>
      <c r="D10" s="288"/>
      <c r="E10" s="288"/>
      <c r="F10" s="288"/>
      <c r="G10" s="288"/>
      <c r="H10" s="289"/>
      <c r="I10" s="157">
        <v>114</v>
      </c>
      <c r="J10" s="158">
        <f>J11+J12+J16+J20+J21+J22+J25+J26</f>
        <v>259805235</v>
      </c>
      <c r="K10" s="158">
        <f>K11+K12+K16+K20+K21+K22+K25+K26</f>
        <v>110417685</v>
      </c>
      <c r="L10" s="158">
        <f>L11+L12+L16+L20+L21+L22+L25+L26</f>
        <v>165687936.98196</v>
      </c>
      <c r="M10" s="158">
        <f>M11+M12+M16+M20+M21+M22+M25+M26</f>
        <v>53898790.10724001</v>
      </c>
      <c r="O10" s="144"/>
    </row>
    <row r="11" spans="1:15" ht="12.75">
      <c r="A11" s="287" t="s">
        <v>254</v>
      </c>
      <c r="B11" s="288"/>
      <c r="C11" s="288"/>
      <c r="D11" s="288"/>
      <c r="E11" s="288"/>
      <c r="F11" s="288"/>
      <c r="G11" s="288"/>
      <c r="H11" s="289"/>
      <c r="I11" s="157">
        <v>115</v>
      </c>
      <c r="J11" s="3">
        <v>3589202</v>
      </c>
      <c r="K11" s="3">
        <v>2521588</v>
      </c>
      <c r="L11" s="3">
        <v>-200855</v>
      </c>
      <c r="M11" s="3">
        <f>+L11-1805982</f>
        <v>-2006837</v>
      </c>
      <c r="O11" s="144"/>
    </row>
    <row r="12" spans="1:15" ht="12.75">
      <c r="A12" s="287" t="s">
        <v>255</v>
      </c>
      <c r="B12" s="288"/>
      <c r="C12" s="288"/>
      <c r="D12" s="288"/>
      <c r="E12" s="288"/>
      <c r="F12" s="288"/>
      <c r="G12" s="288"/>
      <c r="H12" s="289"/>
      <c r="I12" s="157">
        <v>116</v>
      </c>
      <c r="J12" s="40">
        <v>108775789</v>
      </c>
      <c r="K12" s="40">
        <v>42732690</v>
      </c>
      <c r="L12" s="40">
        <v>58921418.87472</v>
      </c>
      <c r="M12" s="40">
        <v>17958161</v>
      </c>
      <c r="O12" s="144"/>
    </row>
    <row r="13" spans="1:15" ht="12.75">
      <c r="A13" s="258" t="s">
        <v>256</v>
      </c>
      <c r="B13" s="259"/>
      <c r="C13" s="259"/>
      <c r="D13" s="259"/>
      <c r="E13" s="259"/>
      <c r="F13" s="259"/>
      <c r="G13" s="259"/>
      <c r="H13" s="260"/>
      <c r="I13" s="157">
        <v>117</v>
      </c>
      <c r="J13" s="3"/>
      <c r="K13" s="3"/>
      <c r="L13" s="3"/>
      <c r="M13" s="3"/>
      <c r="O13" s="144"/>
    </row>
    <row r="14" spans="1:15" ht="12.75">
      <c r="A14" s="258" t="s">
        <v>257</v>
      </c>
      <c r="B14" s="259"/>
      <c r="C14" s="259"/>
      <c r="D14" s="259"/>
      <c r="E14" s="259"/>
      <c r="F14" s="259"/>
      <c r="G14" s="259"/>
      <c r="H14" s="260"/>
      <c r="I14" s="157">
        <v>118</v>
      </c>
      <c r="J14" s="3"/>
      <c r="K14" s="3"/>
      <c r="L14" s="3"/>
      <c r="M14" s="3"/>
      <c r="O14" s="144"/>
    </row>
    <row r="15" spans="1:15" ht="12.75">
      <c r="A15" s="258" t="s">
        <v>258</v>
      </c>
      <c r="B15" s="259"/>
      <c r="C15" s="259"/>
      <c r="D15" s="259"/>
      <c r="E15" s="259"/>
      <c r="F15" s="259"/>
      <c r="G15" s="259"/>
      <c r="H15" s="260"/>
      <c r="I15" s="157">
        <v>119</v>
      </c>
      <c r="J15" s="3"/>
      <c r="K15" s="3"/>
      <c r="L15" s="172"/>
      <c r="M15" s="3"/>
      <c r="O15" s="144"/>
    </row>
    <row r="16" spans="1:15" ht="12.75">
      <c r="A16" s="287" t="s">
        <v>259</v>
      </c>
      <c r="B16" s="288"/>
      <c r="C16" s="288"/>
      <c r="D16" s="288"/>
      <c r="E16" s="288"/>
      <c r="F16" s="288"/>
      <c r="G16" s="288"/>
      <c r="H16" s="289"/>
      <c r="I16" s="157">
        <v>120</v>
      </c>
      <c r="J16" s="40">
        <v>82686855</v>
      </c>
      <c r="K16" s="170">
        <v>26763214</v>
      </c>
      <c r="L16" s="174">
        <v>70822250</v>
      </c>
      <c r="M16" s="171">
        <f>L16-47540516</f>
        <v>23281734</v>
      </c>
      <c r="O16" s="144"/>
    </row>
    <row r="17" spans="1:15" ht="12.75">
      <c r="A17" s="258" t="s">
        <v>260</v>
      </c>
      <c r="B17" s="259"/>
      <c r="C17" s="259"/>
      <c r="D17" s="259"/>
      <c r="E17" s="259"/>
      <c r="F17" s="259"/>
      <c r="G17" s="259"/>
      <c r="H17" s="260"/>
      <c r="I17" s="157">
        <v>121</v>
      </c>
      <c r="J17" s="3"/>
      <c r="K17" s="3"/>
      <c r="L17" s="173"/>
      <c r="M17" s="3"/>
      <c r="O17" s="144"/>
    </row>
    <row r="18" spans="1:15" ht="12.75">
      <c r="A18" s="258" t="s">
        <v>261</v>
      </c>
      <c r="B18" s="259"/>
      <c r="C18" s="259"/>
      <c r="D18" s="259"/>
      <c r="E18" s="259"/>
      <c r="F18" s="259"/>
      <c r="G18" s="259"/>
      <c r="H18" s="260"/>
      <c r="I18" s="157">
        <v>122</v>
      </c>
      <c r="J18" s="3"/>
      <c r="K18" s="3"/>
      <c r="L18" s="3"/>
      <c r="M18" s="3"/>
      <c r="O18" s="144"/>
    </row>
    <row r="19" spans="1:15" ht="12.75">
      <c r="A19" s="258" t="s">
        <v>262</v>
      </c>
      <c r="B19" s="259"/>
      <c r="C19" s="259"/>
      <c r="D19" s="259"/>
      <c r="E19" s="259"/>
      <c r="F19" s="259"/>
      <c r="G19" s="259"/>
      <c r="H19" s="260"/>
      <c r="I19" s="157">
        <v>123</v>
      </c>
      <c r="J19" s="3"/>
      <c r="K19" s="3"/>
      <c r="L19" s="3"/>
      <c r="M19" s="3"/>
      <c r="O19" s="144"/>
    </row>
    <row r="20" spans="1:15" ht="12.75">
      <c r="A20" s="287" t="s">
        <v>263</v>
      </c>
      <c r="B20" s="288"/>
      <c r="C20" s="288"/>
      <c r="D20" s="288"/>
      <c r="E20" s="288"/>
      <c r="F20" s="288"/>
      <c r="G20" s="288"/>
      <c r="H20" s="289"/>
      <c r="I20" s="157">
        <v>124</v>
      </c>
      <c r="J20" s="3">
        <v>12843146</v>
      </c>
      <c r="K20" s="3">
        <v>4227226</v>
      </c>
      <c r="L20" s="3">
        <v>11238782.09542</v>
      </c>
      <c r="M20" s="3">
        <f>L20-7696306</f>
        <v>3542476.095419999</v>
      </c>
      <c r="O20" s="144"/>
    </row>
    <row r="21" spans="1:15" ht="12.75">
      <c r="A21" s="287" t="s">
        <v>264</v>
      </c>
      <c r="B21" s="288"/>
      <c r="C21" s="288"/>
      <c r="D21" s="288"/>
      <c r="E21" s="288"/>
      <c r="F21" s="288"/>
      <c r="G21" s="288"/>
      <c r="H21" s="289"/>
      <c r="I21" s="157">
        <v>125</v>
      </c>
      <c r="J21" s="3">
        <v>21497905</v>
      </c>
      <c r="K21" s="3">
        <v>7509258</v>
      </c>
      <c r="L21" s="3">
        <v>17446205.01182</v>
      </c>
      <c r="M21" s="3">
        <f>L21-11812173</f>
        <v>5634032.01182</v>
      </c>
      <c r="O21" s="144"/>
    </row>
    <row r="22" spans="1:15" ht="12.75">
      <c r="A22" s="287" t="s">
        <v>265</v>
      </c>
      <c r="B22" s="288"/>
      <c r="C22" s="288"/>
      <c r="D22" s="288"/>
      <c r="E22" s="288"/>
      <c r="F22" s="288"/>
      <c r="G22" s="288"/>
      <c r="H22" s="289"/>
      <c r="I22" s="157">
        <v>126</v>
      </c>
      <c r="J22" s="40">
        <v>24379260</v>
      </c>
      <c r="K22" s="40">
        <v>24367701</v>
      </c>
      <c r="L22" s="40">
        <v>1698822</v>
      </c>
      <c r="M22" s="40">
        <f>L22-13847</f>
        <v>1684975</v>
      </c>
      <c r="O22" s="144"/>
    </row>
    <row r="23" spans="1:15" ht="12.75">
      <c r="A23" s="258" t="s">
        <v>266</v>
      </c>
      <c r="B23" s="259"/>
      <c r="C23" s="259"/>
      <c r="D23" s="259"/>
      <c r="E23" s="259"/>
      <c r="F23" s="259"/>
      <c r="G23" s="259"/>
      <c r="H23" s="260"/>
      <c r="I23" s="157">
        <v>127</v>
      </c>
      <c r="J23" s="3"/>
      <c r="K23" s="3"/>
      <c r="L23" s="3"/>
      <c r="M23" s="3"/>
      <c r="O23" s="144"/>
    </row>
    <row r="24" spans="1:15" ht="12.75">
      <c r="A24" s="258" t="s">
        <v>267</v>
      </c>
      <c r="B24" s="259"/>
      <c r="C24" s="259"/>
      <c r="D24" s="259"/>
      <c r="E24" s="259"/>
      <c r="F24" s="259"/>
      <c r="G24" s="259"/>
      <c r="H24" s="260"/>
      <c r="I24" s="157">
        <v>128</v>
      </c>
      <c r="J24" s="3"/>
      <c r="K24" s="3"/>
      <c r="L24" s="3"/>
      <c r="M24" s="3"/>
      <c r="O24" s="144"/>
    </row>
    <row r="25" spans="1:15" ht="12.75">
      <c r="A25" s="287" t="s">
        <v>268</v>
      </c>
      <c r="B25" s="288"/>
      <c r="C25" s="288"/>
      <c r="D25" s="288"/>
      <c r="E25" s="288"/>
      <c r="F25" s="288"/>
      <c r="G25" s="288"/>
      <c r="H25" s="289"/>
      <c r="I25" s="157">
        <v>129</v>
      </c>
      <c r="J25" s="159">
        <v>160000</v>
      </c>
      <c r="K25" s="159">
        <v>160000</v>
      </c>
      <c r="L25" s="159">
        <v>0</v>
      </c>
      <c r="M25" s="159">
        <f>L25</f>
        <v>0</v>
      </c>
      <c r="O25" s="144"/>
    </row>
    <row r="26" spans="1:15" ht="12.75">
      <c r="A26" s="287" t="s">
        <v>269</v>
      </c>
      <c r="B26" s="288"/>
      <c r="C26" s="288"/>
      <c r="D26" s="288"/>
      <c r="E26" s="288"/>
      <c r="F26" s="288"/>
      <c r="G26" s="288"/>
      <c r="H26" s="289"/>
      <c r="I26" s="157">
        <v>130</v>
      </c>
      <c r="J26" s="3">
        <v>5873078</v>
      </c>
      <c r="K26" s="3">
        <v>2136008</v>
      </c>
      <c r="L26" s="3">
        <v>5761314</v>
      </c>
      <c r="M26" s="3">
        <f>L26-1957065</f>
        <v>3804249</v>
      </c>
      <c r="O26" s="144"/>
    </row>
    <row r="27" spans="1:15" ht="12.75">
      <c r="A27" s="287" t="s">
        <v>270</v>
      </c>
      <c r="B27" s="288"/>
      <c r="C27" s="288"/>
      <c r="D27" s="288"/>
      <c r="E27" s="288"/>
      <c r="F27" s="288"/>
      <c r="G27" s="288"/>
      <c r="H27" s="289"/>
      <c r="I27" s="157">
        <v>131</v>
      </c>
      <c r="J27" s="158">
        <f>SUM(J28:J32)</f>
        <v>2312672</v>
      </c>
      <c r="K27" s="158">
        <f>SUM(K28:K32)</f>
        <v>1836868</v>
      </c>
      <c r="L27" s="158">
        <f>SUM(L28:L32)</f>
        <v>1344076</v>
      </c>
      <c r="M27" s="158">
        <f>SUM(M28:M32)</f>
        <v>160550</v>
      </c>
      <c r="O27" s="144"/>
    </row>
    <row r="28" spans="1:15" ht="25.5" customHeight="1">
      <c r="A28" s="287" t="s">
        <v>271</v>
      </c>
      <c r="B28" s="288"/>
      <c r="C28" s="288"/>
      <c r="D28" s="288"/>
      <c r="E28" s="288"/>
      <c r="F28" s="288"/>
      <c r="G28" s="288"/>
      <c r="H28" s="289"/>
      <c r="I28" s="157">
        <v>132</v>
      </c>
      <c r="J28" s="3">
        <v>0</v>
      </c>
      <c r="K28" s="3">
        <v>0</v>
      </c>
      <c r="L28" s="3">
        <v>835720</v>
      </c>
      <c r="M28" s="3">
        <v>0</v>
      </c>
      <c r="O28" s="144"/>
    </row>
    <row r="29" spans="1:15" ht="24.75" customHeight="1">
      <c r="A29" s="287" t="s">
        <v>272</v>
      </c>
      <c r="B29" s="288"/>
      <c r="C29" s="288"/>
      <c r="D29" s="288"/>
      <c r="E29" s="288"/>
      <c r="F29" s="288"/>
      <c r="G29" s="288"/>
      <c r="H29" s="289"/>
      <c r="I29" s="157">
        <v>133</v>
      </c>
      <c r="J29" s="3">
        <v>2308477</v>
      </c>
      <c r="K29" s="3">
        <v>1989909</v>
      </c>
      <c r="L29" s="3">
        <f>506289</f>
        <v>506289</v>
      </c>
      <c r="M29" s="3">
        <f>L29-347805</f>
        <v>158484</v>
      </c>
      <c r="O29" s="144"/>
    </row>
    <row r="30" spans="1:15" ht="23.25" customHeight="1">
      <c r="A30" s="287" t="s">
        <v>273</v>
      </c>
      <c r="B30" s="288"/>
      <c r="C30" s="288"/>
      <c r="D30" s="288"/>
      <c r="E30" s="288"/>
      <c r="F30" s="288"/>
      <c r="G30" s="288"/>
      <c r="H30" s="289"/>
      <c r="I30" s="157">
        <v>134</v>
      </c>
      <c r="J30" s="3"/>
      <c r="K30" s="3">
        <v>0</v>
      </c>
      <c r="L30" s="3">
        <v>0</v>
      </c>
      <c r="M30" s="3">
        <f>L30</f>
        <v>0</v>
      </c>
      <c r="O30" s="144"/>
    </row>
    <row r="31" spans="1:15" ht="12.75">
      <c r="A31" s="287" t="s">
        <v>274</v>
      </c>
      <c r="B31" s="288"/>
      <c r="C31" s="288"/>
      <c r="D31" s="288"/>
      <c r="E31" s="288"/>
      <c r="F31" s="288"/>
      <c r="G31" s="288"/>
      <c r="H31" s="289"/>
      <c r="I31" s="157">
        <v>135</v>
      </c>
      <c r="J31" s="3"/>
      <c r="K31" s="3">
        <v>0</v>
      </c>
      <c r="L31" s="3">
        <v>0</v>
      </c>
      <c r="M31" s="3">
        <f>L31</f>
        <v>0</v>
      </c>
      <c r="O31" s="144"/>
    </row>
    <row r="32" spans="1:15" ht="12.75">
      <c r="A32" s="287" t="s">
        <v>275</v>
      </c>
      <c r="B32" s="288"/>
      <c r="C32" s="288"/>
      <c r="D32" s="288"/>
      <c r="E32" s="288"/>
      <c r="F32" s="288"/>
      <c r="G32" s="288"/>
      <c r="H32" s="289"/>
      <c r="I32" s="157">
        <v>136</v>
      </c>
      <c r="J32" s="3">
        <v>4195</v>
      </c>
      <c r="K32" s="3">
        <v>-153041</v>
      </c>
      <c r="L32" s="3">
        <v>2067</v>
      </c>
      <c r="M32" s="3">
        <v>2066</v>
      </c>
      <c r="O32" s="144"/>
    </row>
    <row r="33" spans="1:15" ht="12.75">
      <c r="A33" s="287" t="s">
        <v>276</v>
      </c>
      <c r="B33" s="288"/>
      <c r="C33" s="288"/>
      <c r="D33" s="288"/>
      <c r="E33" s="288"/>
      <c r="F33" s="288"/>
      <c r="G33" s="288"/>
      <c r="H33" s="289"/>
      <c r="I33" s="157">
        <v>137</v>
      </c>
      <c r="J33" s="158">
        <f>SUM(J34:J37)</f>
        <v>34342187</v>
      </c>
      <c r="K33" s="158">
        <f>SUM(K34:K37)</f>
        <v>21631568</v>
      </c>
      <c r="L33" s="158">
        <f>SUM(L34:L37)</f>
        <v>22622073.998</v>
      </c>
      <c r="M33" s="158">
        <f>SUM(M34:M37)</f>
        <v>7819505.998</v>
      </c>
      <c r="O33" s="144"/>
    </row>
    <row r="34" spans="1:15" ht="27" customHeight="1">
      <c r="A34" s="287" t="s">
        <v>277</v>
      </c>
      <c r="B34" s="288"/>
      <c r="C34" s="288"/>
      <c r="D34" s="288"/>
      <c r="E34" s="288"/>
      <c r="F34" s="288"/>
      <c r="G34" s="288"/>
      <c r="H34" s="289"/>
      <c r="I34" s="157">
        <v>138</v>
      </c>
      <c r="J34" s="3">
        <v>0</v>
      </c>
      <c r="K34" s="3">
        <v>0</v>
      </c>
      <c r="L34" s="3">
        <v>2591921</v>
      </c>
      <c r="M34" s="3">
        <f>L34-835378</f>
        <v>1756543</v>
      </c>
      <c r="O34" s="144"/>
    </row>
    <row r="35" spans="1:15" ht="25.5" customHeight="1">
      <c r="A35" s="287" t="s">
        <v>278</v>
      </c>
      <c r="B35" s="288"/>
      <c r="C35" s="288"/>
      <c r="D35" s="288"/>
      <c r="E35" s="288"/>
      <c r="F35" s="288"/>
      <c r="G35" s="288"/>
      <c r="H35" s="289"/>
      <c r="I35" s="157">
        <v>139</v>
      </c>
      <c r="J35" s="3">
        <v>34328239</v>
      </c>
      <c r="K35" s="3">
        <v>21620088</v>
      </c>
      <c r="L35" s="3">
        <v>19934795.998</v>
      </c>
      <c r="M35" s="3">
        <f>L35-13871833</f>
        <v>6062962.998</v>
      </c>
      <c r="O35" s="144"/>
    </row>
    <row r="36" spans="1:15" ht="12.75">
      <c r="A36" s="287" t="s">
        <v>279</v>
      </c>
      <c r="B36" s="288"/>
      <c r="C36" s="288"/>
      <c r="D36" s="288"/>
      <c r="E36" s="288"/>
      <c r="F36" s="288"/>
      <c r="G36" s="288"/>
      <c r="H36" s="289"/>
      <c r="I36" s="157">
        <v>140</v>
      </c>
      <c r="J36" s="3"/>
      <c r="K36" s="3">
        <v>0</v>
      </c>
      <c r="L36" s="3"/>
      <c r="M36" s="3">
        <f aca="true" t="shared" si="0" ref="M36:M41">L36</f>
        <v>0</v>
      </c>
      <c r="O36" s="144"/>
    </row>
    <row r="37" spans="1:15" ht="12.75">
      <c r="A37" s="287" t="s">
        <v>280</v>
      </c>
      <c r="B37" s="288"/>
      <c r="C37" s="288"/>
      <c r="D37" s="288"/>
      <c r="E37" s="288"/>
      <c r="F37" s="288"/>
      <c r="G37" s="288"/>
      <c r="H37" s="289"/>
      <c r="I37" s="157">
        <v>141</v>
      </c>
      <c r="J37" s="3">
        <v>13948</v>
      </c>
      <c r="K37" s="3">
        <v>11480</v>
      </c>
      <c r="L37" s="3">
        <v>95357</v>
      </c>
      <c r="M37" s="3">
        <v>0</v>
      </c>
      <c r="O37" s="144"/>
    </row>
    <row r="38" spans="1:15" ht="12.75">
      <c r="A38" s="287" t="s">
        <v>281</v>
      </c>
      <c r="B38" s="288"/>
      <c r="C38" s="288"/>
      <c r="D38" s="288"/>
      <c r="E38" s="288"/>
      <c r="F38" s="288"/>
      <c r="G38" s="288"/>
      <c r="H38" s="289"/>
      <c r="I38" s="157">
        <v>142</v>
      </c>
      <c r="J38" s="3"/>
      <c r="K38" s="3">
        <v>0</v>
      </c>
      <c r="L38" s="3"/>
      <c r="M38" s="3">
        <f t="shared" si="0"/>
        <v>0</v>
      </c>
      <c r="O38" s="144"/>
    </row>
    <row r="39" spans="1:15" ht="12.75">
      <c r="A39" s="287" t="s">
        <v>282</v>
      </c>
      <c r="B39" s="288"/>
      <c r="C39" s="288"/>
      <c r="D39" s="288"/>
      <c r="E39" s="288"/>
      <c r="F39" s="288"/>
      <c r="G39" s="288"/>
      <c r="H39" s="289"/>
      <c r="I39" s="157">
        <v>143</v>
      </c>
      <c r="J39" s="3"/>
      <c r="K39" s="3">
        <v>0</v>
      </c>
      <c r="L39" s="3"/>
      <c r="M39" s="3">
        <f t="shared" si="0"/>
        <v>0</v>
      </c>
      <c r="O39" s="144"/>
    </row>
    <row r="40" spans="1:15" ht="12.75">
      <c r="A40" s="287" t="s">
        <v>283</v>
      </c>
      <c r="B40" s="288"/>
      <c r="C40" s="288"/>
      <c r="D40" s="288"/>
      <c r="E40" s="288"/>
      <c r="F40" s="288"/>
      <c r="G40" s="288"/>
      <c r="H40" s="289"/>
      <c r="I40" s="157">
        <v>144</v>
      </c>
      <c r="J40" s="3"/>
      <c r="K40" s="3">
        <v>0</v>
      </c>
      <c r="L40" s="3"/>
      <c r="M40" s="3">
        <f t="shared" si="0"/>
        <v>0</v>
      </c>
      <c r="O40" s="144"/>
    </row>
    <row r="41" spans="1:15" ht="12.75">
      <c r="A41" s="287" t="s">
        <v>284</v>
      </c>
      <c r="B41" s="288"/>
      <c r="C41" s="288"/>
      <c r="D41" s="288"/>
      <c r="E41" s="288"/>
      <c r="F41" s="288"/>
      <c r="G41" s="288"/>
      <c r="H41" s="289"/>
      <c r="I41" s="157">
        <v>145</v>
      </c>
      <c r="J41" s="3"/>
      <c r="K41" s="3">
        <v>0</v>
      </c>
      <c r="L41" s="3"/>
      <c r="M41" s="3">
        <f t="shared" si="0"/>
        <v>0</v>
      </c>
      <c r="O41" s="144"/>
    </row>
    <row r="42" spans="1:16" ht="12.75">
      <c r="A42" s="287" t="s">
        <v>285</v>
      </c>
      <c r="B42" s="288"/>
      <c r="C42" s="288"/>
      <c r="D42" s="288"/>
      <c r="E42" s="288"/>
      <c r="F42" s="288"/>
      <c r="G42" s="288"/>
      <c r="H42" s="289"/>
      <c r="I42" s="157">
        <v>146</v>
      </c>
      <c r="J42" s="158">
        <f>J7+J27+J38+J40</f>
        <v>204762721</v>
      </c>
      <c r="K42" s="158">
        <f>K7+K27+K38+K40</f>
        <v>73417464</v>
      </c>
      <c r="L42" s="158">
        <f>L7+L27+L38+L40</f>
        <v>124297356.976</v>
      </c>
      <c r="M42" s="158">
        <f>M7+M27+M38+M40</f>
        <v>38784442.975999996</v>
      </c>
      <c r="O42" s="144"/>
      <c r="P42" s="144"/>
    </row>
    <row r="43" spans="1:16" ht="12.75">
      <c r="A43" s="287" t="s">
        <v>286</v>
      </c>
      <c r="B43" s="288"/>
      <c r="C43" s="288"/>
      <c r="D43" s="288"/>
      <c r="E43" s="288"/>
      <c r="F43" s="288"/>
      <c r="G43" s="288"/>
      <c r="H43" s="289"/>
      <c r="I43" s="157">
        <v>147</v>
      </c>
      <c r="J43" s="158">
        <f>J10+J33+J39+J41</f>
        <v>294147422</v>
      </c>
      <c r="K43" s="158">
        <f>K10+K33+K39+K41</f>
        <v>132049253</v>
      </c>
      <c r="L43" s="158">
        <f>L10+L33+L39+L41</f>
        <v>188310010.97996</v>
      </c>
      <c r="M43" s="158">
        <f>M10+M33+M39+M41</f>
        <v>61718296.10524</v>
      </c>
      <c r="O43" s="144"/>
      <c r="P43" s="144"/>
    </row>
    <row r="44" spans="1:16" ht="12.75">
      <c r="A44" s="287" t="s">
        <v>287</v>
      </c>
      <c r="B44" s="288"/>
      <c r="C44" s="288"/>
      <c r="D44" s="288"/>
      <c r="E44" s="288"/>
      <c r="F44" s="288"/>
      <c r="G44" s="288"/>
      <c r="H44" s="289"/>
      <c r="I44" s="157">
        <v>148</v>
      </c>
      <c r="J44" s="158">
        <f>J42-J43</f>
        <v>-89384701</v>
      </c>
      <c r="K44" s="158">
        <f>K42-K43</f>
        <v>-58631789</v>
      </c>
      <c r="L44" s="158">
        <f>L42-L43</f>
        <v>-64012654.00396</v>
      </c>
      <c r="M44" s="158">
        <f>M42-M43</f>
        <v>-22933853.129240006</v>
      </c>
      <c r="O44" s="144"/>
      <c r="P44" s="144"/>
    </row>
    <row r="45" spans="1:15" ht="12.75">
      <c r="A45" s="290" t="s">
        <v>288</v>
      </c>
      <c r="B45" s="291"/>
      <c r="C45" s="291"/>
      <c r="D45" s="291"/>
      <c r="E45" s="291"/>
      <c r="F45" s="291"/>
      <c r="G45" s="291"/>
      <c r="H45" s="292"/>
      <c r="I45" s="157">
        <v>149</v>
      </c>
      <c r="J45" s="40">
        <v>0</v>
      </c>
      <c r="K45" s="40">
        <v>0</v>
      </c>
      <c r="L45" s="40">
        <f>IF(L42&gt;L43,L42-L43,0)</f>
        <v>0</v>
      </c>
      <c r="M45" s="40">
        <f>IF(M42&gt;M43,M42-M43,0)</f>
        <v>0</v>
      </c>
      <c r="O45" s="144"/>
    </row>
    <row r="46" spans="1:15" ht="12.75">
      <c r="A46" s="290" t="s">
        <v>289</v>
      </c>
      <c r="B46" s="291"/>
      <c r="C46" s="291"/>
      <c r="D46" s="291"/>
      <c r="E46" s="291"/>
      <c r="F46" s="291"/>
      <c r="G46" s="291"/>
      <c r="H46" s="292"/>
      <c r="I46" s="157">
        <v>150</v>
      </c>
      <c r="J46" s="40">
        <f>IF(J43&gt;J42,J43-J42,0)</f>
        <v>89384701</v>
      </c>
      <c r="K46" s="40">
        <f>IF(K43&gt;K42,K43-K42,0)</f>
        <v>58631789</v>
      </c>
      <c r="L46" s="40">
        <f>IF(L43&gt;L42,L43-L42,0)</f>
        <v>64012654.00396</v>
      </c>
      <c r="M46" s="40">
        <f>IF(M43&gt;M42,M43-M42,0)</f>
        <v>22933853.129240006</v>
      </c>
      <c r="O46" s="144"/>
    </row>
    <row r="47" spans="1:15" ht="12.75">
      <c r="A47" s="287" t="s">
        <v>290</v>
      </c>
      <c r="B47" s="288"/>
      <c r="C47" s="288"/>
      <c r="D47" s="288"/>
      <c r="E47" s="288"/>
      <c r="F47" s="288"/>
      <c r="G47" s="288"/>
      <c r="H47" s="289"/>
      <c r="I47" s="157">
        <v>151</v>
      </c>
      <c r="J47" s="3">
        <v>13419</v>
      </c>
      <c r="K47" s="3">
        <v>13419</v>
      </c>
      <c r="L47" s="3">
        <v>11405.9423</v>
      </c>
      <c r="M47" s="3">
        <f>L47-5985</f>
        <v>5420.942300000001</v>
      </c>
      <c r="O47" s="144"/>
    </row>
    <row r="48" spans="1:15" ht="12.75">
      <c r="A48" s="287" t="s">
        <v>291</v>
      </c>
      <c r="B48" s="288"/>
      <c r="C48" s="288"/>
      <c r="D48" s="288"/>
      <c r="E48" s="288"/>
      <c r="F48" s="288"/>
      <c r="G48" s="288"/>
      <c r="H48" s="289"/>
      <c r="I48" s="157">
        <v>152</v>
      </c>
      <c r="J48" s="158">
        <f>J44-J47</f>
        <v>-89398120</v>
      </c>
      <c r="K48" s="158">
        <f>K44-K47</f>
        <v>-58645208</v>
      </c>
      <c r="L48" s="158">
        <f>L44-L47</f>
        <v>-64024059.94626</v>
      </c>
      <c r="M48" s="158">
        <f>M44-M47</f>
        <v>-22939274.071540006</v>
      </c>
      <c r="O48" s="144"/>
    </row>
    <row r="49" spans="1:15" ht="12.75">
      <c r="A49" s="290" t="s">
        <v>292</v>
      </c>
      <c r="B49" s="291"/>
      <c r="C49" s="291"/>
      <c r="D49" s="291"/>
      <c r="E49" s="291"/>
      <c r="F49" s="291"/>
      <c r="G49" s="291"/>
      <c r="H49" s="292"/>
      <c r="I49" s="157">
        <v>153</v>
      </c>
      <c r="J49" s="40">
        <f>IF(J48&gt;0,J48,0)</f>
        <v>0</v>
      </c>
      <c r="K49" s="40">
        <f>IF(K48&gt;0,K48,0)</f>
        <v>0</v>
      </c>
      <c r="L49" s="40">
        <f>IF(L48&gt;0,L48,0)</f>
        <v>0</v>
      </c>
      <c r="M49" s="40">
        <f>IF(M48&gt;0,M48,0)</f>
        <v>0</v>
      </c>
      <c r="O49" s="144"/>
    </row>
    <row r="50" spans="1:15" ht="12.75">
      <c r="A50" s="293" t="s">
        <v>293</v>
      </c>
      <c r="B50" s="294"/>
      <c r="C50" s="294"/>
      <c r="D50" s="294"/>
      <c r="E50" s="294"/>
      <c r="F50" s="294"/>
      <c r="G50" s="294"/>
      <c r="H50" s="295"/>
      <c r="I50" s="160">
        <v>154</v>
      </c>
      <c r="J50" s="161">
        <f>IF(J48&lt;0,-J48,0)</f>
        <v>89398120</v>
      </c>
      <c r="K50" s="161">
        <f>IF(K48&lt;0,-K48,0)</f>
        <v>58645208</v>
      </c>
      <c r="L50" s="161">
        <f>IF(L48&lt;0,-L48,0)</f>
        <v>64024059.94626</v>
      </c>
      <c r="M50" s="161">
        <f>IF(M48&lt;0,-M48,0)</f>
        <v>22939274.071540006</v>
      </c>
      <c r="O50" s="144"/>
    </row>
    <row r="51" spans="1:13" ht="12.75" customHeight="1">
      <c r="A51" s="250" t="s">
        <v>294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2.75" customHeight="1">
      <c r="A52" s="254" t="s">
        <v>295</v>
      </c>
      <c r="B52" s="255"/>
      <c r="C52" s="255"/>
      <c r="D52" s="255"/>
      <c r="E52" s="255"/>
      <c r="F52" s="255"/>
      <c r="G52" s="255"/>
      <c r="H52" s="255"/>
      <c r="I52" s="162"/>
      <c r="J52" s="162"/>
      <c r="K52" s="162"/>
      <c r="L52" s="162"/>
      <c r="M52" s="169"/>
    </row>
    <row r="53" spans="1:13" ht="12.75">
      <c r="A53" s="296" t="s">
        <v>296</v>
      </c>
      <c r="B53" s="297"/>
      <c r="C53" s="297"/>
      <c r="D53" s="297"/>
      <c r="E53" s="297"/>
      <c r="F53" s="297"/>
      <c r="G53" s="297"/>
      <c r="H53" s="298"/>
      <c r="I53" s="157">
        <v>155</v>
      </c>
      <c r="J53" s="3"/>
      <c r="K53" s="3"/>
      <c r="L53" s="3"/>
      <c r="M53" s="3"/>
    </row>
    <row r="54" spans="1:13" ht="12.75">
      <c r="A54" s="299" t="s">
        <v>297</v>
      </c>
      <c r="B54" s="300"/>
      <c r="C54" s="300"/>
      <c r="D54" s="300"/>
      <c r="E54" s="300"/>
      <c r="F54" s="300"/>
      <c r="G54" s="300"/>
      <c r="H54" s="301"/>
      <c r="I54" s="165">
        <v>156</v>
      </c>
      <c r="J54" s="4"/>
      <c r="K54" s="4"/>
      <c r="L54" s="4"/>
      <c r="M54" s="4"/>
    </row>
    <row r="55" spans="1:13" ht="12.75" customHeight="1">
      <c r="A55" s="250" t="s">
        <v>298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>
      <c r="A56" s="254" t="s">
        <v>299</v>
      </c>
      <c r="B56" s="255"/>
      <c r="C56" s="255"/>
      <c r="D56" s="255"/>
      <c r="E56" s="255"/>
      <c r="F56" s="255"/>
      <c r="G56" s="255"/>
      <c r="H56" s="286"/>
      <c r="I56" s="163">
        <v>157</v>
      </c>
      <c r="J56" s="164">
        <f>J48</f>
        <v>-89398120</v>
      </c>
      <c r="K56" s="164">
        <f>K48</f>
        <v>-58645208</v>
      </c>
      <c r="L56" s="164">
        <f>L48</f>
        <v>-64024059.94626</v>
      </c>
      <c r="M56" s="164">
        <f>M48</f>
        <v>-22939274.071540006</v>
      </c>
    </row>
    <row r="57" spans="1:13" ht="12.75">
      <c r="A57" s="287" t="s">
        <v>300</v>
      </c>
      <c r="B57" s="288"/>
      <c r="C57" s="288"/>
      <c r="D57" s="288"/>
      <c r="E57" s="288"/>
      <c r="F57" s="288"/>
      <c r="G57" s="288"/>
      <c r="H57" s="289"/>
      <c r="I57" s="157">
        <v>158</v>
      </c>
      <c r="J57" s="40">
        <f>J58+J59+J60+J61+J62+J63+J64</f>
        <v>3119991</v>
      </c>
      <c r="K57" s="40">
        <f>K58+K59+K60+K61+K62+K63+K64</f>
        <v>3119991</v>
      </c>
      <c r="L57" s="40">
        <f>L58+L59+L60+L61+L62+L63+L64</f>
        <v>278136</v>
      </c>
      <c r="M57" s="40">
        <f>M58+M59+M60+M61+M62+M63+M64</f>
        <v>139186</v>
      </c>
    </row>
    <row r="58" spans="1:13" ht="12.75">
      <c r="A58" s="287" t="s">
        <v>301</v>
      </c>
      <c r="B58" s="288"/>
      <c r="C58" s="288"/>
      <c r="D58" s="288"/>
      <c r="E58" s="288"/>
      <c r="F58" s="288"/>
      <c r="G58" s="288"/>
      <c r="H58" s="289"/>
      <c r="I58" s="157">
        <v>159</v>
      </c>
      <c r="J58" s="3"/>
      <c r="K58" s="3">
        <f aca="true" t="shared" si="1" ref="K58:M65">J58</f>
        <v>0</v>
      </c>
      <c r="L58" s="3"/>
      <c r="M58" s="3">
        <f t="shared" si="1"/>
        <v>0</v>
      </c>
    </row>
    <row r="59" spans="1:13" ht="12.75">
      <c r="A59" s="287" t="s">
        <v>302</v>
      </c>
      <c r="B59" s="288"/>
      <c r="C59" s="288"/>
      <c r="D59" s="288"/>
      <c r="E59" s="288"/>
      <c r="F59" s="288"/>
      <c r="G59" s="288"/>
      <c r="H59" s="289"/>
      <c r="I59" s="157">
        <v>160</v>
      </c>
      <c r="J59" s="3">
        <v>2984381</v>
      </c>
      <c r="K59" s="3">
        <f t="shared" si="1"/>
        <v>2984381</v>
      </c>
      <c r="L59" s="3"/>
      <c r="M59" s="3">
        <f t="shared" si="1"/>
        <v>0</v>
      </c>
    </row>
    <row r="60" spans="1:13" ht="12.75">
      <c r="A60" s="287" t="s">
        <v>303</v>
      </c>
      <c r="B60" s="288"/>
      <c r="C60" s="288"/>
      <c r="D60" s="288"/>
      <c r="E60" s="288"/>
      <c r="F60" s="288"/>
      <c r="G60" s="288"/>
      <c r="H60" s="289"/>
      <c r="I60" s="157">
        <v>161</v>
      </c>
      <c r="J60" s="3"/>
      <c r="K60" s="3">
        <f t="shared" si="1"/>
        <v>0</v>
      </c>
      <c r="L60" s="3"/>
      <c r="M60" s="3">
        <f t="shared" si="1"/>
        <v>0</v>
      </c>
    </row>
    <row r="61" spans="1:13" ht="12.75">
      <c r="A61" s="287" t="s">
        <v>304</v>
      </c>
      <c r="B61" s="288"/>
      <c r="C61" s="288"/>
      <c r="D61" s="288"/>
      <c r="E61" s="288"/>
      <c r="F61" s="288"/>
      <c r="G61" s="288"/>
      <c r="H61" s="289"/>
      <c r="I61" s="157">
        <v>162</v>
      </c>
      <c r="J61" s="3">
        <v>135610</v>
      </c>
      <c r="K61" s="3">
        <v>135610</v>
      </c>
      <c r="L61" s="3">
        <v>278136</v>
      </c>
      <c r="M61" s="3">
        <v>139186</v>
      </c>
    </row>
    <row r="62" spans="1:13" ht="12.75">
      <c r="A62" s="287" t="s">
        <v>305</v>
      </c>
      <c r="B62" s="288"/>
      <c r="C62" s="288"/>
      <c r="D62" s="288"/>
      <c r="E62" s="288"/>
      <c r="F62" s="288"/>
      <c r="G62" s="288"/>
      <c r="H62" s="289"/>
      <c r="I62" s="157">
        <v>163</v>
      </c>
      <c r="J62" s="3"/>
      <c r="K62" s="3">
        <f t="shared" si="1"/>
        <v>0</v>
      </c>
      <c r="L62" s="3"/>
      <c r="M62" s="3">
        <f t="shared" si="1"/>
        <v>0</v>
      </c>
    </row>
    <row r="63" spans="1:13" ht="12.75">
      <c r="A63" s="287" t="s">
        <v>306</v>
      </c>
      <c r="B63" s="288"/>
      <c r="C63" s="288"/>
      <c r="D63" s="288"/>
      <c r="E63" s="288"/>
      <c r="F63" s="288"/>
      <c r="G63" s="288"/>
      <c r="H63" s="289"/>
      <c r="I63" s="157">
        <v>164</v>
      </c>
      <c r="J63" s="3"/>
      <c r="K63" s="3">
        <f t="shared" si="1"/>
        <v>0</v>
      </c>
      <c r="L63" s="3"/>
      <c r="M63" s="3">
        <f t="shared" si="1"/>
        <v>0</v>
      </c>
    </row>
    <row r="64" spans="1:13" ht="12.75">
      <c r="A64" s="287" t="s">
        <v>307</v>
      </c>
      <c r="B64" s="288"/>
      <c r="C64" s="288"/>
      <c r="D64" s="288"/>
      <c r="E64" s="288"/>
      <c r="F64" s="288"/>
      <c r="G64" s="288"/>
      <c r="H64" s="289"/>
      <c r="I64" s="157">
        <v>165</v>
      </c>
      <c r="J64" s="3"/>
      <c r="K64" s="3">
        <f t="shared" si="1"/>
        <v>0</v>
      </c>
      <c r="L64" s="3"/>
      <c r="M64" s="3">
        <f t="shared" si="1"/>
        <v>0</v>
      </c>
    </row>
    <row r="65" spans="1:13" ht="12.75">
      <c r="A65" s="287" t="s">
        <v>308</v>
      </c>
      <c r="B65" s="288"/>
      <c r="C65" s="288"/>
      <c r="D65" s="288"/>
      <c r="E65" s="288"/>
      <c r="F65" s="288"/>
      <c r="G65" s="288"/>
      <c r="H65" s="289"/>
      <c r="I65" s="157">
        <v>166</v>
      </c>
      <c r="J65" s="3"/>
      <c r="K65" s="3">
        <f t="shared" si="1"/>
        <v>0</v>
      </c>
      <c r="L65" s="3"/>
      <c r="M65" s="3">
        <f t="shared" si="1"/>
        <v>0</v>
      </c>
    </row>
    <row r="66" spans="1:13" ht="12.75">
      <c r="A66" s="287" t="s">
        <v>309</v>
      </c>
      <c r="B66" s="288"/>
      <c r="C66" s="288"/>
      <c r="D66" s="288"/>
      <c r="E66" s="288"/>
      <c r="F66" s="288"/>
      <c r="G66" s="288"/>
      <c r="H66" s="289"/>
      <c r="I66" s="157">
        <v>167</v>
      </c>
      <c r="J66" s="40">
        <f>J57-J65</f>
        <v>3119991</v>
      </c>
      <c r="K66" s="40">
        <f>K57-K65</f>
        <v>3119991</v>
      </c>
      <c r="L66" s="40">
        <f>L57-L65</f>
        <v>278136</v>
      </c>
      <c r="M66" s="40">
        <f>M57-M65</f>
        <v>139186</v>
      </c>
    </row>
    <row r="67" spans="1:13" ht="12.75">
      <c r="A67" s="287" t="s">
        <v>310</v>
      </c>
      <c r="B67" s="288"/>
      <c r="C67" s="288"/>
      <c r="D67" s="288"/>
      <c r="E67" s="288"/>
      <c r="F67" s="288"/>
      <c r="G67" s="288"/>
      <c r="H67" s="289"/>
      <c r="I67" s="157">
        <v>168</v>
      </c>
      <c r="J67" s="161">
        <f>J56+J66</f>
        <v>-86278129</v>
      </c>
      <c r="K67" s="161">
        <f>K56+K66</f>
        <v>-55525217</v>
      </c>
      <c r="L67" s="161">
        <f>L56+L66</f>
        <v>-63745923.94626</v>
      </c>
      <c r="M67" s="161">
        <f>M56+M66</f>
        <v>-22800088.071540006</v>
      </c>
    </row>
    <row r="68" spans="1:13" ht="12.75" customHeight="1">
      <c r="A68" s="304" t="s">
        <v>311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  <row r="69" spans="1:13" ht="12.75" customHeight="1">
      <c r="A69" s="302" t="s">
        <v>312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1:13" ht="12.75">
      <c r="A70" s="296" t="s">
        <v>296</v>
      </c>
      <c r="B70" s="297"/>
      <c r="C70" s="297"/>
      <c r="D70" s="297"/>
      <c r="E70" s="297"/>
      <c r="F70" s="297"/>
      <c r="G70" s="297"/>
      <c r="H70" s="298"/>
      <c r="I70" s="157">
        <v>169</v>
      </c>
      <c r="J70" s="3">
        <f>J67</f>
        <v>-86278129</v>
      </c>
      <c r="K70" s="3">
        <f>K67</f>
        <v>-55525217</v>
      </c>
      <c r="L70" s="3">
        <f>L67</f>
        <v>-63745923.94626</v>
      </c>
      <c r="M70" s="3">
        <f>M67</f>
        <v>-22800088.071540006</v>
      </c>
    </row>
    <row r="71" spans="1:13" ht="12.75">
      <c r="A71" s="299" t="s">
        <v>297</v>
      </c>
      <c r="B71" s="300"/>
      <c r="C71" s="300"/>
      <c r="D71" s="300"/>
      <c r="E71" s="300"/>
      <c r="F71" s="300"/>
      <c r="G71" s="300"/>
      <c r="H71" s="301"/>
      <c r="I71" s="165">
        <v>170</v>
      </c>
      <c r="J71" s="4"/>
      <c r="K71" s="4"/>
      <c r="L71" s="4"/>
      <c r="M71" s="4"/>
    </row>
  </sheetData>
  <sheetProtection/>
  <mergeCells count="73">
    <mergeCell ref="A69:M69"/>
    <mergeCell ref="A70:H70"/>
    <mergeCell ref="A71:H71"/>
    <mergeCell ref="A65:H65"/>
    <mergeCell ref="A66:H66"/>
    <mergeCell ref="A67:H67"/>
    <mergeCell ref="A68:M68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J7:M7 J10:M10 M22 J48:M50 M16 J42:M46 J8:L9 M12 M33 M27 J12:J41 L12:L41 K12:K31 K33:K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66:M67 J57:J65 J53:L54 J71:L71 J47:L47 J56:M56 L57:L65 K57 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M49" sqref="M49"/>
    </sheetView>
  </sheetViews>
  <sheetFormatPr defaultColWidth="9.140625" defaultRowHeight="12.75"/>
  <cols>
    <col min="1" max="7" width="9.140625" style="39" customWidth="1"/>
    <col min="8" max="8" width="7.140625" style="39" customWidth="1"/>
    <col min="9" max="9" width="9.140625" style="39" customWidth="1"/>
    <col min="10" max="10" width="10.421875" style="39" customWidth="1"/>
    <col min="11" max="11" width="10.00390625" style="39" customWidth="1"/>
    <col min="12" max="12" width="9.140625" style="39" customWidth="1"/>
    <col min="13" max="13" width="9.28125" style="39" bestFit="1" customWidth="1"/>
    <col min="14" max="16384" width="9.140625" style="39" customWidth="1"/>
  </cols>
  <sheetData>
    <row r="1" spans="1:11" ht="12.75" customHeight="1">
      <c r="A1" s="312" t="s">
        <v>108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 customHeight="1">
      <c r="A2" s="313" t="s">
        <v>318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2.75">
      <c r="A3" s="309" t="s">
        <v>229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</row>
    <row r="4" spans="1:11" ht="21.75">
      <c r="A4" s="314" t="s">
        <v>43</v>
      </c>
      <c r="B4" s="314"/>
      <c r="C4" s="314"/>
      <c r="D4" s="314"/>
      <c r="E4" s="314"/>
      <c r="F4" s="314"/>
      <c r="G4" s="314"/>
      <c r="H4" s="314"/>
      <c r="I4" s="47" t="s">
        <v>183</v>
      </c>
      <c r="J4" s="48" t="s">
        <v>218</v>
      </c>
      <c r="K4" s="48" t="s">
        <v>219</v>
      </c>
    </row>
    <row r="5" spans="1:11" ht="12.75">
      <c r="A5" s="308">
        <v>1</v>
      </c>
      <c r="B5" s="308"/>
      <c r="C5" s="308"/>
      <c r="D5" s="308"/>
      <c r="E5" s="308"/>
      <c r="F5" s="308"/>
      <c r="G5" s="308"/>
      <c r="H5" s="308"/>
      <c r="I5" s="49">
        <v>2</v>
      </c>
      <c r="J5" s="50" t="s">
        <v>187</v>
      </c>
      <c r="K5" s="50" t="s">
        <v>188</v>
      </c>
    </row>
    <row r="6" spans="1:11" ht="12.75">
      <c r="A6" s="250" t="s">
        <v>102</v>
      </c>
      <c r="B6" s="251"/>
      <c r="C6" s="251"/>
      <c r="D6" s="251"/>
      <c r="E6" s="251"/>
      <c r="F6" s="251"/>
      <c r="G6" s="251"/>
      <c r="H6" s="251"/>
      <c r="I6" s="306"/>
      <c r="J6" s="306"/>
      <c r="K6" s="307"/>
    </row>
    <row r="7" spans="1:11" ht="12.75">
      <c r="A7" s="258" t="s">
        <v>29</v>
      </c>
      <c r="B7" s="259"/>
      <c r="C7" s="259"/>
      <c r="D7" s="259"/>
      <c r="E7" s="259"/>
      <c r="F7" s="259"/>
      <c r="G7" s="259"/>
      <c r="H7" s="259"/>
      <c r="I7" s="1">
        <v>1</v>
      </c>
      <c r="J7" s="114">
        <v>-89384701</v>
      </c>
      <c r="K7" s="96">
        <v>-64012655.00396</v>
      </c>
    </row>
    <row r="8" spans="1:11" ht="12.75">
      <c r="A8" s="258" t="s">
        <v>30</v>
      </c>
      <c r="B8" s="259"/>
      <c r="C8" s="259"/>
      <c r="D8" s="259"/>
      <c r="E8" s="259"/>
      <c r="F8" s="259"/>
      <c r="G8" s="259"/>
      <c r="H8" s="259"/>
      <c r="I8" s="1">
        <v>2</v>
      </c>
      <c r="J8" s="114">
        <v>12843146</v>
      </c>
      <c r="K8" s="96">
        <v>11238782.09542</v>
      </c>
    </row>
    <row r="9" spans="1:11" ht="12.75">
      <c r="A9" s="258" t="s">
        <v>31</v>
      </c>
      <c r="B9" s="259"/>
      <c r="C9" s="259"/>
      <c r="D9" s="259"/>
      <c r="E9" s="259"/>
      <c r="F9" s="259"/>
      <c r="G9" s="259"/>
      <c r="H9" s="259"/>
      <c r="I9" s="1">
        <v>3</v>
      </c>
      <c r="J9" s="114">
        <v>51736300</v>
      </c>
      <c r="K9" s="96">
        <v>0</v>
      </c>
    </row>
    <row r="10" spans="1:11" ht="12.75">
      <c r="A10" s="258" t="s">
        <v>32</v>
      </c>
      <c r="B10" s="259"/>
      <c r="C10" s="259"/>
      <c r="D10" s="259"/>
      <c r="E10" s="259"/>
      <c r="F10" s="259"/>
      <c r="G10" s="259"/>
      <c r="H10" s="259"/>
      <c r="I10" s="1">
        <v>4</v>
      </c>
      <c r="J10" s="114"/>
      <c r="K10" s="96">
        <v>2566599.838564083</v>
      </c>
    </row>
    <row r="11" spans="1:11" ht="12.75">
      <c r="A11" s="258" t="s">
        <v>33</v>
      </c>
      <c r="B11" s="259"/>
      <c r="C11" s="259"/>
      <c r="D11" s="259"/>
      <c r="E11" s="259"/>
      <c r="F11" s="259"/>
      <c r="G11" s="259"/>
      <c r="H11" s="259"/>
      <c r="I11" s="1">
        <v>5</v>
      </c>
      <c r="J11" s="114">
        <v>34206073</v>
      </c>
      <c r="K11" s="96">
        <v>8527929.937716</v>
      </c>
    </row>
    <row r="12" spans="1:11" ht="12.75">
      <c r="A12" s="258" t="s">
        <v>35</v>
      </c>
      <c r="B12" s="259"/>
      <c r="C12" s="259"/>
      <c r="D12" s="259"/>
      <c r="E12" s="259"/>
      <c r="F12" s="259"/>
      <c r="G12" s="259"/>
      <c r="H12" s="259"/>
      <c r="I12" s="1">
        <v>6</v>
      </c>
      <c r="J12" s="114">
        <v>4323811</v>
      </c>
      <c r="K12" s="96">
        <v>2079836</v>
      </c>
    </row>
    <row r="13" spans="1:11" ht="12.75">
      <c r="A13" s="287" t="s">
        <v>103</v>
      </c>
      <c r="B13" s="288"/>
      <c r="C13" s="288"/>
      <c r="D13" s="288"/>
      <c r="E13" s="288"/>
      <c r="F13" s="288"/>
      <c r="G13" s="288"/>
      <c r="H13" s="288"/>
      <c r="I13" s="1">
        <v>7</v>
      </c>
      <c r="J13" s="117">
        <f>J7+J8+J9+J10+J11+J12</f>
        <v>13724629</v>
      </c>
      <c r="K13" s="117">
        <f>K7+K8+K9+K10+K11+K12</f>
        <v>-39599507.13225991</v>
      </c>
    </row>
    <row r="14" spans="1:11" ht="12.75">
      <c r="A14" s="258" t="s">
        <v>36</v>
      </c>
      <c r="B14" s="259"/>
      <c r="C14" s="259"/>
      <c r="D14" s="259"/>
      <c r="E14" s="259"/>
      <c r="F14" s="259"/>
      <c r="G14" s="259"/>
      <c r="H14" s="259"/>
      <c r="I14" s="1">
        <v>8</v>
      </c>
      <c r="J14" s="116"/>
      <c r="K14" s="96">
        <v>4655209.797066987</v>
      </c>
    </row>
    <row r="15" spans="1:11" ht="12.75">
      <c r="A15" s="258" t="s">
        <v>37</v>
      </c>
      <c r="B15" s="259"/>
      <c r="C15" s="259"/>
      <c r="D15" s="259"/>
      <c r="E15" s="259"/>
      <c r="F15" s="259"/>
      <c r="G15" s="259"/>
      <c r="H15" s="259"/>
      <c r="I15" s="1">
        <v>9</v>
      </c>
      <c r="J15" s="116">
        <v>17391208</v>
      </c>
      <c r="K15" s="96">
        <v>0</v>
      </c>
    </row>
    <row r="16" spans="1:11" ht="12.75">
      <c r="A16" s="258" t="s">
        <v>38</v>
      </c>
      <c r="B16" s="259"/>
      <c r="C16" s="259"/>
      <c r="D16" s="259"/>
      <c r="E16" s="259"/>
      <c r="F16" s="259"/>
      <c r="G16" s="259"/>
      <c r="H16" s="259"/>
      <c r="I16" s="1">
        <v>10</v>
      </c>
      <c r="J16" s="116"/>
      <c r="K16" s="96">
        <v>0</v>
      </c>
    </row>
    <row r="17" spans="1:11" ht="12.75">
      <c r="A17" s="258" t="s">
        <v>39</v>
      </c>
      <c r="B17" s="259"/>
      <c r="C17" s="259"/>
      <c r="D17" s="259"/>
      <c r="E17" s="259"/>
      <c r="F17" s="259"/>
      <c r="G17" s="259"/>
      <c r="H17" s="259"/>
      <c r="I17" s="1">
        <v>11</v>
      </c>
      <c r="J17" s="116"/>
      <c r="K17" s="96">
        <v>0</v>
      </c>
    </row>
    <row r="18" spans="1:11" ht="12.75">
      <c r="A18" s="287" t="s">
        <v>104</v>
      </c>
      <c r="B18" s="288"/>
      <c r="C18" s="288"/>
      <c r="D18" s="288"/>
      <c r="E18" s="288"/>
      <c r="F18" s="288"/>
      <c r="G18" s="288"/>
      <c r="H18" s="288"/>
      <c r="I18" s="1">
        <v>12</v>
      </c>
      <c r="J18" s="118">
        <f>J14+J15+J16+J17</f>
        <v>17391208</v>
      </c>
      <c r="K18" s="118">
        <f>K14+K15+K16+K17</f>
        <v>4655209.797066987</v>
      </c>
    </row>
    <row r="19" spans="1:11" ht="27" customHeight="1">
      <c r="A19" s="287" t="s">
        <v>25</v>
      </c>
      <c r="B19" s="288"/>
      <c r="C19" s="288"/>
      <c r="D19" s="288"/>
      <c r="E19" s="288"/>
      <c r="F19" s="288"/>
      <c r="G19" s="288"/>
      <c r="H19" s="288"/>
      <c r="I19" s="1">
        <v>13</v>
      </c>
      <c r="J19" s="115">
        <f>IF(J13&gt;J18,J13-J18,0)</f>
        <v>0</v>
      </c>
      <c r="K19" s="115">
        <f>IF(K13&gt;K18,K13-K18,0)</f>
        <v>0</v>
      </c>
    </row>
    <row r="20" spans="1:11" ht="25.5" customHeight="1">
      <c r="A20" s="287" t="s">
        <v>26</v>
      </c>
      <c r="B20" s="288"/>
      <c r="C20" s="288"/>
      <c r="D20" s="288"/>
      <c r="E20" s="288"/>
      <c r="F20" s="288"/>
      <c r="G20" s="288"/>
      <c r="H20" s="288"/>
      <c r="I20" s="1">
        <v>14</v>
      </c>
      <c r="J20" s="118">
        <f>IF(J18&gt;J13,J18-J13,0)</f>
        <v>3666579</v>
      </c>
      <c r="K20" s="118">
        <f>IF(K18&gt;K13,K18-K13,0)</f>
        <v>44254716.9293269</v>
      </c>
    </row>
    <row r="21" spans="1:11" ht="12.75">
      <c r="A21" s="250" t="s">
        <v>105</v>
      </c>
      <c r="B21" s="251"/>
      <c r="C21" s="251"/>
      <c r="D21" s="251"/>
      <c r="E21" s="251"/>
      <c r="F21" s="251"/>
      <c r="G21" s="251"/>
      <c r="H21" s="251"/>
      <c r="I21" s="306"/>
      <c r="J21" s="306"/>
      <c r="K21" s="307"/>
    </row>
    <row r="22" spans="1:11" ht="12.75">
      <c r="A22" s="258" t="s">
        <v>119</v>
      </c>
      <c r="B22" s="259"/>
      <c r="C22" s="259"/>
      <c r="D22" s="259"/>
      <c r="E22" s="259"/>
      <c r="F22" s="259"/>
      <c r="G22" s="259"/>
      <c r="H22" s="259"/>
      <c r="I22" s="1">
        <v>15</v>
      </c>
      <c r="J22" s="114">
        <v>87601</v>
      </c>
      <c r="K22" s="96">
        <v>27033812.136824492</v>
      </c>
    </row>
    <row r="23" spans="1:11" ht="12.75">
      <c r="A23" s="258" t="s">
        <v>120</v>
      </c>
      <c r="B23" s="259"/>
      <c r="C23" s="259"/>
      <c r="D23" s="259"/>
      <c r="E23" s="259"/>
      <c r="F23" s="259"/>
      <c r="G23" s="259"/>
      <c r="H23" s="259"/>
      <c r="I23" s="1">
        <v>16</v>
      </c>
      <c r="J23" s="114"/>
      <c r="K23" s="96">
        <v>0</v>
      </c>
    </row>
    <row r="24" spans="1:11" ht="12.75">
      <c r="A24" s="258" t="s">
        <v>121</v>
      </c>
      <c r="B24" s="259"/>
      <c r="C24" s="259"/>
      <c r="D24" s="259"/>
      <c r="E24" s="259"/>
      <c r="F24" s="259"/>
      <c r="G24" s="259"/>
      <c r="H24" s="259"/>
      <c r="I24" s="1">
        <v>17</v>
      </c>
      <c r="J24" s="114"/>
      <c r="K24" s="96">
        <v>0</v>
      </c>
    </row>
    <row r="25" spans="1:11" ht="12.75">
      <c r="A25" s="258" t="s">
        <v>122</v>
      </c>
      <c r="B25" s="259"/>
      <c r="C25" s="259"/>
      <c r="D25" s="259"/>
      <c r="E25" s="259"/>
      <c r="F25" s="259"/>
      <c r="G25" s="259"/>
      <c r="H25" s="259"/>
      <c r="I25" s="1">
        <v>18</v>
      </c>
      <c r="J25" s="114"/>
      <c r="K25" s="96">
        <v>0</v>
      </c>
    </row>
    <row r="26" spans="1:11" ht="12.75">
      <c r="A26" s="258" t="s">
        <v>123</v>
      </c>
      <c r="B26" s="259"/>
      <c r="C26" s="259"/>
      <c r="D26" s="259"/>
      <c r="E26" s="259"/>
      <c r="F26" s="259"/>
      <c r="G26" s="259"/>
      <c r="H26" s="259"/>
      <c r="I26" s="1">
        <v>19</v>
      </c>
      <c r="J26" s="114">
        <v>17954371</v>
      </c>
      <c r="K26" s="96">
        <v>1438279</v>
      </c>
    </row>
    <row r="27" spans="1:11" ht="12.75">
      <c r="A27" s="287" t="s">
        <v>109</v>
      </c>
      <c r="B27" s="288"/>
      <c r="C27" s="288"/>
      <c r="D27" s="288"/>
      <c r="E27" s="288"/>
      <c r="F27" s="288"/>
      <c r="G27" s="288"/>
      <c r="H27" s="288"/>
      <c r="I27" s="1">
        <v>20</v>
      </c>
      <c r="J27" s="115">
        <f>SUM(J22:J26)</f>
        <v>18041972</v>
      </c>
      <c r="K27" s="115">
        <f>SUM(K22:K26)</f>
        <v>28472091.136824492</v>
      </c>
    </row>
    <row r="28" spans="1:11" ht="12.75">
      <c r="A28" s="258" t="s">
        <v>82</v>
      </c>
      <c r="B28" s="259"/>
      <c r="C28" s="259"/>
      <c r="D28" s="259"/>
      <c r="E28" s="259"/>
      <c r="F28" s="259"/>
      <c r="G28" s="259"/>
      <c r="H28" s="259"/>
      <c r="I28" s="1">
        <v>21</v>
      </c>
      <c r="J28" s="96"/>
      <c r="K28" s="96">
        <v>0</v>
      </c>
    </row>
    <row r="29" spans="1:11" ht="12.75">
      <c r="A29" s="258" t="s">
        <v>83</v>
      </c>
      <c r="B29" s="259"/>
      <c r="C29" s="259"/>
      <c r="D29" s="259"/>
      <c r="E29" s="259"/>
      <c r="F29" s="259"/>
      <c r="G29" s="259"/>
      <c r="H29" s="259"/>
      <c r="I29" s="1">
        <v>22</v>
      </c>
      <c r="J29" s="96">
        <v>16161621</v>
      </c>
      <c r="K29" s="96">
        <v>1437720</v>
      </c>
    </row>
    <row r="30" spans="1:11" ht="12.75">
      <c r="A30" s="258" t="s">
        <v>9</v>
      </c>
      <c r="B30" s="259"/>
      <c r="C30" s="259"/>
      <c r="D30" s="259"/>
      <c r="E30" s="259"/>
      <c r="F30" s="259"/>
      <c r="G30" s="259"/>
      <c r="H30" s="259"/>
      <c r="I30" s="1">
        <v>23</v>
      </c>
      <c r="J30" s="96"/>
      <c r="K30" s="96">
        <v>0</v>
      </c>
    </row>
    <row r="31" spans="1:11" ht="12.75">
      <c r="A31" s="287" t="s">
        <v>2</v>
      </c>
      <c r="B31" s="288"/>
      <c r="C31" s="288"/>
      <c r="D31" s="288"/>
      <c r="E31" s="288"/>
      <c r="F31" s="288"/>
      <c r="G31" s="288"/>
      <c r="H31" s="288"/>
      <c r="I31" s="1">
        <v>24</v>
      </c>
      <c r="J31" s="115">
        <f>SUM(J28:J30)</f>
        <v>16161621</v>
      </c>
      <c r="K31" s="115">
        <f>SUM(K28:K30)</f>
        <v>1437720</v>
      </c>
    </row>
    <row r="32" spans="1:11" ht="21.75" customHeight="1">
      <c r="A32" s="287" t="s">
        <v>27</v>
      </c>
      <c r="B32" s="288"/>
      <c r="C32" s="288"/>
      <c r="D32" s="288"/>
      <c r="E32" s="288"/>
      <c r="F32" s="288"/>
      <c r="G32" s="288"/>
      <c r="H32" s="288"/>
      <c r="I32" s="1">
        <v>25</v>
      </c>
      <c r="J32" s="115">
        <f>IF(J27&gt;J31,J27-J31,0)</f>
        <v>1880351</v>
      </c>
      <c r="K32" s="115">
        <f>IF(K27&gt;K31,K27-K31,0)</f>
        <v>27034371.136824492</v>
      </c>
    </row>
    <row r="33" spans="1:11" ht="26.25" customHeight="1">
      <c r="A33" s="287" t="s">
        <v>28</v>
      </c>
      <c r="B33" s="288"/>
      <c r="C33" s="288"/>
      <c r="D33" s="288"/>
      <c r="E33" s="288"/>
      <c r="F33" s="288"/>
      <c r="G33" s="288"/>
      <c r="H33" s="288"/>
      <c r="I33" s="1">
        <v>26</v>
      </c>
      <c r="J33" s="115">
        <f>IF(J31&gt;J27,J31-J27,0)</f>
        <v>0</v>
      </c>
      <c r="K33" s="115">
        <f>IF(K31&gt;K27,K31-K27,0)</f>
        <v>0</v>
      </c>
    </row>
    <row r="34" spans="1:11" ht="12.75">
      <c r="A34" s="250" t="s">
        <v>106</v>
      </c>
      <c r="B34" s="251"/>
      <c r="C34" s="251"/>
      <c r="D34" s="251"/>
      <c r="E34" s="251"/>
      <c r="F34" s="251"/>
      <c r="G34" s="251"/>
      <c r="H34" s="251"/>
      <c r="I34" s="306"/>
      <c r="J34" s="306"/>
      <c r="K34" s="307"/>
    </row>
    <row r="35" spans="1:11" ht="12.75">
      <c r="A35" s="258" t="s">
        <v>115</v>
      </c>
      <c r="B35" s="259"/>
      <c r="C35" s="259"/>
      <c r="D35" s="259"/>
      <c r="E35" s="259"/>
      <c r="F35" s="259"/>
      <c r="G35" s="259"/>
      <c r="H35" s="259"/>
      <c r="I35" s="1">
        <v>27</v>
      </c>
      <c r="J35" s="96"/>
      <c r="K35" s="96">
        <v>0</v>
      </c>
    </row>
    <row r="36" spans="1:11" ht="12.75">
      <c r="A36" s="258" t="s">
        <v>18</v>
      </c>
      <c r="B36" s="259"/>
      <c r="C36" s="259"/>
      <c r="D36" s="259"/>
      <c r="E36" s="259"/>
      <c r="F36" s="259"/>
      <c r="G36" s="259"/>
      <c r="H36" s="259"/>
      <c r="I36" s="1">
        <v>28</v>
      </c>
      <c r="J36" s="96"/>
      <c r="K36" s="96">
        <v>17302381.904281974</v>
      </c>
    </row>
    <row r="37" spans="1:11" ht="12.75">
      <c r="A37" s="258" t="s">
        <v>19</v>
      </c>
      <c r="B37" s="259"/>
      <c r="C37" s="259"/>
      <c r="D37" s="259"/>
      <c r="E37" s="259"/>
      <c r="F37" s="259"/>
      <c r="G37" s="259"/>
      <c r="H37" s="259"/>
      <c r="I37" s="1">
        <v>29</v>
      </c>
      <c r="J37" s="96">
        <v>6587587</v>
      </c>
      <c r="K37" s="96">
        <v>0</v>
      </c>
    </row>
    <row r="38" spans="1:11" ht="12.75">
      <c r="A38" s="287" t="s">
        <v>45</v>
      </c>
      <c r="B38" s="288"/>
      <c r="C38" s="288"/>
      <c r="D38" s="288"/>
      <c r="E38" s="288"/>
      <c r="F38" s="288"/>
      <c r="G38" s="288"/>
      <c r="H38" s="288"/>
      <c r="I38" s="1">
        <v>30</v>
      </c>
      <c r="J38" s="150">
        <f>SUM(J35:J37)</f>
        <v>6587587</v>
      </c>
      <c r="K38" s="150">
        <f>SUM(K35:K37)</f>
        <v>17302381.904281974</v>
      </c>
    </row>
    <row r="39" spans="1:11" ht="12.75">
      <c r="A39" s="258" t="s">
        <v>20</v>
      </c>
      <c r="B39" s="259"/>
      <c r="C39" s="259"/>
      <c r="D39" s="259"/>
      <c r="E39" s="259"/>
      <c r="F39" s="259"/>
      <c r="G39" s="259"/>
      <c r="H39" s="259"/>
      <c r="I39" s="1">
        <v>31</v>
      </c>
      <c r="J39" s="96">
        <v>5398186</v>
      </c>
      <c r="K39" s="96">
        <v>0</v>
      </c>
    </row>
    <row r="40" spans="1:11" ht="12.75">
      <c r="A40" s="258" t="s">
        <v>21</v>
      </c>
      <c r="B40" s="259"/>
      <c r="C40" s="259"/>
      <c r="D40" s="259"/>
      <c r="E40" s="259"/>
      <c r="F40" s="259"/>
      <c r="G40" s="259"/>
      <c r="H40" s="259"/>
      <c r="I40" s="1">
        <v>32</v>
      </c>
      <c r="J40" s="96"/>
      <c r="K40" s="96">
        <v>0</v>
      </c>
    </row>
    <row r="41" spans="1:11" ht="12.75">
      <c r="A41" s="258" t="s">
        <v>22</v>
      </c>
      <c r="B41" s="259"/>
      <c r="C41" s="259"/>
      <c r="D41" s="259"/>
      <c r="E41" s="259"/>
      <c r="F41" s="259"/>
      <c r="G41" s="259"/>
      <c r="H41" s="259"/>
      <c r="I41" s="1">
        <v>33</v>
      </c>
      <c r="J41" s="96"/>
      <c r="K41" s="96">
        <v>0</v>
      </c>
    </row>
    <row r="42" spans="1:11" ht="12.75">
      <c r="A42" s="258" t="s">
        <v>23</v>
      </c>
      <c r="B42" s="259"/>
      <c r="C42" s="259"/>
      <c r="D42" s="259"/>
      <c r="E42" s="259"/>
      <c r="F42" s="259"/>
      <c r="G42" s="259"/>
      <c r="H42" s="259"/>
      <c r="I42" s="1">
        <v>34</v>
      </c>
      <c r="J42" s="96"/>
      <c r="K42" s="96">
        <v>0</v>
      </c>
    </row>
    <row r="43" spans="1:11" ht="12.75">
      <c r="A43" s="258" t="s">
        <v>24</v>
      </c>
      <c r="B43" s="259"/>
      <c r="C43" s="259"/>
      <c r="D43" s="259"/>
      <c r="E43" s="259"/>
      <c r="F43" s="259"/>
      <c r="G43" s="259"/>
      <c r="H43" s="259"/>
      <c r="I43" s="1">
        <v>35</v>
      </c>
      <c r="J43" s="96"/>
      <c r="K43" s="96">
        <v>3828921.1295649707</v>
      </c>
    </row>
    <row r="44" spans="1:11" ht="12.75">
      <c r="A44" s="287" t="s">
        <v>46</v>
      </c>
      <c r="B44" s="288"/>
      <c r="C44" s="288"/>
      <c r="D44" s="288"/>
      <c r="E44" s="288"/>
      <c r="F44" s="288"/>
      <c r="G44" s="288"/>
      <c r="H44" s="288"/>
      <c r="I44" s="1">
        <v>36</v>
      </c>
      <c r="J44" s="151">
        <f>SUM(J39:J43)</f>
        <v>5398186</v>
      </c>
      <c r="K44" s="151">
        <f>SUM(K39:K43)</f>
        <v>3828921.1295649707</v>
      </c>
    </row>
    <row r="45" spans="1:11" ht="24" customHeight="1">
      <c r="A45" s="287" t="s">
        <v>10</v>
      </c>
      <c r="B45" s="288"/>
      <c r="C45" s="288"/>
      <c r="D45" s="288"/>
      <c r="E45" s="288"/>
      <c r="F45" s="288"/>
      <c r="G45" s="288"/>
      <c r="H45" s="288"/>
      <c r="I45" s="1">
        <v>37</v>
      </c>
      <c r="J45" s="151">
        <v>1189401</v>
      </c>
      <c r="K45" s="151">
        <f>IF(K38&gt;K44,K38-K44,0)</f>
        <v>13473460.774717003</v>
      </c>
    </row>
    <row r="46" spans="1:11" ht="25.5" customHeight="1">
      <c r="A46" s="287" t="s">
        <v>11</v>
      </c>
      <c r="B46" s="288"/>
      <c r="C46" s="288"/>
      <c r="D46" s="288"/>
      <c r="E46" s="288"/>
      <c r="F46" s="288"/>
      <c r="G46" s="288"/>
      <c r="H46" s="288"/>
      <c r="I46" s="1">
        <v>38</v>
      </c>
      <c r="J46" s="118">
        <v>0</v>
      </c>
      <c r="K46" s="118"/>
    </row>
    <row r="47" spans="1:11" ht="12.75">
      <c r="A47" s="258" t="s">
        <v>47</v>
      </c>
      <c r="B47" s="259"/>
      <c r="C47" s="259"/>
      <c r="D47" s="259"/>
      <c r="E47" s="259"/>
      <c r="F47" s="259"/>
      <c r="G47" s="259"/>
      <c r="H47" s="259"/>
      <c r="I47" s="1">
        <v>39</v>
      </c>
      <c r="J47" s="115">
        <f>IF(J19-J20+J32-J33+J45-J46&gt;0,J19-J20+J32-J33+J45-J46,0)</f>
        <v>0</v>
      </c>
      <c r="K47" s="115">
        <f>IF(K19-K20+K32-K33+K45-K46&gt;0,K19-K20+K32-K33+K45-K46,0)</f>
        <v>0</v>
      </c>
    </row>
    <row r="48" spans="1:11" ht="12.75">
      <c r="A48" s="258" t="s">
        <v>48</v>
      </c>
      <c r="B48" s="259"/>
      <c r="C48" s="259"/>
      <c r="D48" s="259"/>
      <c r="E48" s="259"/>
      <c r="F48" s="259"/>
      <c r="G48" s="259"/>
      <c r="H48" s="259"/>
      <c r="I48" s="1">
        <v>40</v>
      </c>
      <c r="J48" s="115">
        <f>IF(J20-J19+J33-J32+J46-J45&gt;0,J20-J19+J33-J32+J46-J45,0)</f>
        <v>596827</v>
      </c>
      <c r="K48" s="115">
        <f>IF(K20-K19+K33-K32+K46-K45&gt;0,K20-K19+K33-K32+K46-K45,0)</f>
        <v>3746885.017785404</v>
      </c>
    </row>
    <row r="49" spans="1:11" ht="12.75">
      <c r="A49" s="258" t="s">
        <v>107</v>
      </c>
      <c r="B49" s="259"/>
      <c r="C49" s="259"/>
      <c r="D49" s="259"/>
      <c r="E49" s="259"/>
      <c r="F49" s="259"/>
      <c r="G49" s="259"/>
      <c r="H49" s="259"/>
      <c r="I49" s="1">
        <v>41</v>
      </c>
      <c r="J49" s="96">
        <v>1932074</v>
      </c>
      <c r="K49" s="96">
        <v>5123781</v>
      </c>
    </row>
    <row r="50" spans="1:11" ht="12.75">
      <c r="A50" s="258" t="s">
        <v>116</v>
      </c>
      <c r="B50" s="259"/>
      <c r="C50" s="259"/>
      <c r="D50" s="259"/>
      <c r="E50" s="259"/>
      <c r="F50" s="259"/>
      <c r="G50" s="259"/>
      <c r="H50" s="259"/>
      <c r="I50" s="1">
        <v>42</v>
      </c>
      <c r="J50" s="3"/>
      <c r="K50" s="3"/>
    </row>
    <row r="51" spans="1:11" ht="12.75">
      <c r="A51" s="258" t="s">
        <v>117</v>
      </c>
      <c r="B51" s="259"/>
      <c r="C51" s="259"/>
      <c r="D51" s="259"/>
      <c r="E51" s="259"/>
      <c r="F51" s="259"/>
      <c r="G51" s="259"/>
      <c r="H51" s="259"/>
      <c r="I51" s="1">
        <v>43</v>
      </c>
      <c r="J51" s="40">
        <f>J52-J49</f>
        <v>-596827</v>
      </c>
      <c r="K51" s="40">
        <f>K52-K49</f>
        <v>-3746885</v>
      </c>
    </row>
    <row r="52" spans="1:11" ht="12.75">
      <c r="A52" s="261" t="s">
        <v>118</v>
      </c>
      <c r="B52" s="262"/>
      <c r="C52" s="262"/>
      <c r="D52" s="262"/>
      <c r="E52" s="262"/>
      <c r="F52" s="262"/>
      <c r="G52" s="262"/>
      <c r="H52" s="262"/>
      <c r="I52" s="2">
        <v>44</v>
      </c>
      <c r="J52" s="152">
        <v>1335247</v>
      </c>
      <c r="K52" s="152">
        <v>1376896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5">
    <dataValidation type="whole" operator="notEqual" allowBlank="1" showInputMessage="1" showErrorMessage="1" errorTitle="Pogrešan unos" error="Mogu se unijeti samo cjelobrojne vrijednosti." sqref="J22:J26 J50:K50 J7:J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18 J13:K13 J20:K20 J46:K46 J51:K52">
      <formula1>0</formula1>
    </dataValidation>
    <dataValidation operator="greaterThan" allowBlank="1" showInputMessage="1" showErrorMessage="1" sqref="K14:K17 K22:K26 K7:K12 J35:K43 J28:K30 J49:K49"/>
    <dataValidation type="whole" operator="notEqual" allowBlank="1" showErrorMessage="1" errorTitle="Pogrešan unos" error="Mogu se unijeti samo cjelobrojne vrijednosti." sqref="J14:J17">
      <formula1>9999999998</formula1>
    </dataValidation>
    <dataValidation type="whole" operator="greaterThanOrEqual" allowBlank="1" showErrorMessage="1" errorTitle="Pogrešan unos" error="Mogu se unijeti samo cjelobrojne pozitivne vrijednosti." sqref="J44:K45 J31:K33 J19:K19 J27:K27 J47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4" width="9.140625" style="53" customWidth="1"/>
    <col min="5" max="5" width="10.421875" style="53" bestFit="1" customWidth="1"/>
    <col min="6" max="9" width="9.140625" style="53" customWidth="1"/>
    <col min="10" max="10" width="10.140625" style="53" bestFit="1" customWidth="1"/>
    <col min="11" max="11" width="10.57421875" style="53" customWidth="1"/>
    <col min="12" max="12" width="19.57421875" style="53" customWidth="1"/>
    <col min="13" max="16384" width="9.140625" style="53" customWidth="1"/>
  </cols>
  <sheetData>
    <row r="1" spans="1:12" ht="12.75">
      <c r="A1" s="328" t="s">
        <v>185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52"/>
    </row>
    <row r="2" spans="1:12" ht="15">
      <c r="A2" s="31"/>
      <c r="B2" s="51"/>
      <c r="C2" s="315" t="s">
        <v>186</v>
      </c>
      <c r="D2" s="315"/>
      <c r="E2" s="54">
        <v>41275</v>
      </c>
      <c r="F2" s="32" t="s">
        <v>154</v>
      </c>
      <c r="G2" s="316">
        <v>41547</v>
      </c>
      <c r="H2" s="317"/>
      <c r="I2" s="51"/>
      <c r="J2" s="51"/>
      <c r="K2" s="51"/>
      <c r="L2" s="55"/>
    </row>
    <row r="3" spans="1:11" ht="21.75">
      <c r="A3" s="318" t="s">
        <v>43</v>
      </c>
      <c r="B3" s="318"/>
      <c r="C3" s="318"/>
      <c r="D3" s="318"/>
      <c r="E3" s="318"/>
      <c r="F3" s="318"/>
      <c r="G3" s="318"/>
      <c r="H3" s="318"/>
      <c r="I3" s="57" t="s">
        <v>209</v>
      </c>
      <c r="J3" s="58" t="s">
        <v>99</v>
      </c>
      <c r="K3" s="58" t="s">
        <v>100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60">
        <v>2</v>
      </c>
      <c r="J4" s="119" t="s">
        <v>187</v>
      </c>
      <c r="K4" s="59" t="s">
        <v>188</v>
      </c>
    </row>
    <row r="5" spans="1:11" ht="12.75">
      <c r="A5" s="320" t="s">
        <v>189</v>
      </c>
      <c r="B5" s="320"/>
      <c r="C5" s="320"/>
      <c r="D5" s="320"/>
      <c r="E5" s="320"/>
      <c r="F5" s="320"/>
      <c r="G5" s="320"/>
      <c r="H5" s="320"/>
      <c r="I5" s="139">
        <v>1</v>
      </c>
      <c r="J5" s="138">
        <v>96040350</v>
      </c>
      <c r="K5" s="138">
        <v>96040350</v>
      </c>
    </row>
    <row r="6" spans="1:11" ht="12.75">
      <c r="A6" s="320" t="s">
        <v>190</v>
      </c>
      <c r="B6" s="320"/>
      <c r="C6" s="320"/>
      <c r="D6" s="320"/>
      <c r="E6" s="320"/>
      <c r="F6" s="320"/>
      <c r="G6" s="320"/>
      <c r="H6" s="320"/>
      <c r="I6" s="139">
        <v>2</v>
      </c>
      <c r="J6" s="138"/>
      <c r="K6" s="138"/>
    </row>
    <row r="7" spans="1:11" ht="12.75">
      <c r="A7" s="320" t="s">
        <v>191</v>
      </c>
      <c r="B7" s="320"/>
      <c r="C7" s="320"/>
      <c r="D7" s="320"/>
      <c r="E7" s="320"/>
      <c r="F7" s="320"/>
      <c r="G7" s="320"/>
      <c r="H7" s="320"/>
      <c r="I7" s="139">
        <v>3</v>
      </c>
      <c r="J7" s="140">
        <v>475381</v>
      </c>
      <c r="K7" s="141">
        <v>1564382.640315</v>
      </c>
    </row>
    <row r="8" spans="1:11" ht="12.75">
      <c r="A8" s="320" t="s">
        <v>192</v>
      </c>
      <c r="B8" s="320"/>
      <c r="C8" s="320"/>
      <c r="D8" s="320"/>
      <c r="E8" s="320"/>
      <c r="F8" s="320"/>
      <c r="G8" s="320"/>
      <c r="H8" s="320"/>
      <c r="I8" s="139">
        <v>4</v>
      </c>
      <c r="J8" s="140">
        <v>-45942412</v>
      </c>
      <c r="K8" s="141">
        <v>-186753705</v>
      </c>
    </row>
    <row r="9" spans="1:11" ht="12.75">
      <c r="A9" s="320" t="s">
        <v>193</v>
      </c>
      <c r="B9" s="320"/>
      <c r="C9" s="320"/>
      <c r="D9" s="320"/>
      <c r="E9" s="320"/>
      <c r="F9" s="320"/>
      <c r="G9" s="320"/>
      <c r="H9" s="320"/>
      <c r="I9" s="139">
        <v>5</v>
      </c>
      <c r="J9" s="135">
        <v>-141679068</v>
      </c>
      <c r="K9" s="168">
        <v>-64024060.57792</v>
      </c>
    </row>
    <row r="10" spans="1:11" ht="12.75">
      <c r="A10" s="320" t="s">
        <v>194</v>
      </c>
      <c r="B10" s="320"/>
      <c r="C10" s="320"/>
      <c r="D10" s="320"/>
      <c r="E10" s="320"/>
      <c r="F10" s="320"/>
      <c r="G10" s="320"/>
      <c r="H10" s="320"/>
      <c r="I10" s="139">
        <v>6</v>
      </c>
      <c r="J10" s="138">
        <v>273081818</v>
      </c>
      <c r="K10" s="138">
        <v>267315189</v>
      </c>
    </row>
    <row r="11" spans="1:11" ht="12.75">
      <c r="A11" s="320" t="s">
        <v>195</v>
      </c>
      <c r="B11" s="320"/>
      <c r="C11" s="320"/>
      <c r="D11" s="320"/>
      <c r="E11" s="320"/>
      <c r="F11" s="320"/>
      <c r="G11" s="320"/>
      <c r="H11" s="320"/>
      <c r="I11" s="139">
        <v>7</v>
      </c>
      <c r="J11" s="138"/>
      <c r="K11" s="138"/>
    </row>
    <row r="12" spans="1:11" ht="12.75">
      <c r="A12" s="320" t="s">
        <v>196</v>
      </c>
      <c r="B12" s="320"/>
      <c r="C12" s="320"/>
      <c r="D12" s="320"/>
      <c r="E12" s="320"/>
      <c r="F12" s="320"/>
      <c r="G12" s="320"/>
      <c r="H12" s="320"/>
      <c r="I12" s="139">
        <v>8</v>
      </c>
      <c r="J12" s="138"/>
      <c r="K12" s="138"/>
    </row>
    <row r="13" spans="1:11" ht="12.75">
      <c r="A13" s="320" t="s">
        <v>197</v>
      </c>
      <c r="B13" s="320"/>
      <c r="C13" s="320"/>
      <c r="D13" s="320"/>
      <c r="E13" s="320"/>
      <c r="F13" s="320"/>
      <c r="G13" s="320"/>
      <c r="H13" s="320"/>
      <c r="I13" s="139">
        <v>9</v>
      </c>
      <c r="J13" s="138"/>
      <c r="K13" s="138"/>
    </row>
    <row r="14" spans="1:11" ht="12.75">
      <c r="A14" s="321" t="s">
        <v>198</v>
      </c>
      <c r="B14" s="321"/>
      <c r="C14" s="321"/>
      <c r="D14" s="321"/>
      <c r="E14" s="321"/>
      <c r="F14" s="321"/>
      <c r="G14" s="321"/>
      <c r="H14" s="321"/>
      <c r="I14" s="139">
        <v>10</v>
      </c>
      <c r="J14" s="142">
        <f>SUM(J5:J13)</f>
        <v>181976069</v>
      </c>
      <c r="K14" s="142">
        <f>SUM(K5:K13)</f>
        <v>114142156.062395</v>
      </c>
    </row>
    <row r="15" spans="1:11" ht="12.75">
      <c r="A15" s="320" t="s">
        <v>199</v>
      </c>
      <c r="B15" s="320"/>
      <c r="C15" s="320"/>
      <c r="D15" s="320"/>
      <c r="E15" s="320"/>
      <c r="F15" s="320"/>
      <c r="G15" s="320"/>
      <c r="H15" s="320"/>
      <c r="I15" s="139">
        <v>11</v>
      </c>
      <c r="J15" s="138"/>
      <c r="K15" s="138"/>
    </row>
    <row r="16" spans="1:11" ht="12.75">
      <c r="A16" s="320" t="s">
        <v>200</v>
      </c>
      <c r="B16" s="320"/>
      <c r="C16" s="320"/>
      <c r="D16" s="320"/>
      <c r="E16" s="320"/>
      <c r="F16" s="320"/>
      <c r="G16" s="320"/>
      <c r="H16" s="320"/>
      <c r="I16" s="139">
        <v>12</v>
      </c>
      <c r="J16" s="138"/>
      <c r="K16" s="138"/>
    </row>
    <row r="17" spans="1:11" ht="12.75">
      <c r="A17" s="320" t="s">
        <v>201</v>
      </c>
      <c r="B17" s="320"/>
      <c r="C17" s="320"/>
      <c r="D17" s="320"/>
      <c r="E17" s="320"/>
      <c r="F17" s="320"/>
      <c r="G17" s="320"/>
      <c r="H17" s="320"/>
      <c r="I17" s="139">
        <v>13</v>
      </c>
      <c r="J17" s="138"/>
      <c r="K17" s="138"/>
    </row>
    <row r="18" spans="1:11" ht="12.75">
      <c r="A18" s="320" t="s">
        <v>202</v>
      </c>
      <c r="B18" s="320"/>
      <c r="C18" s="320"/>
      <c r="D18" s="320"/>
      <c r="E18" s="320"/>
      <c r="F18" s="320"/>
      <c r="G18" s="320"/>
      <c r="H18" s="320"/>
      <c r="I18" s="139">
        <v>14</v>
      </c>
      <c r="J18" s="138"/>
      <c r="K18" s="138"/>
    </row>
    <row r="19" spans="1:11" ht="12.75">
      <c r="A19" s="320" t="s">
        <v>203</v>
      </c>
      <c r="B19" s="320"/>
      <c r="C19" s="320"/>
      <c r="D19" s="320"/>
      <c r="E19" s="320"/>
      <c r="F19" s="320"/>
      <c r="G19" s="320"/>
      <c r="H19" s="320"/>
      <c r="I19" s="139">
        <v>15</v>
      </c>
      <c r="J19" s="138"/>
      <c r="K19" s="138"/>
    </row>
    <row r="20" spans="1:11" ht="12.75">
      <c r="A20" s="320" t="s">
        <v>204</v>
      </c>
      <c r="B20" s="320"/>
      <c r="C20" s="320"/>
      <c r="D20" s="320"/>
      <c r="E20" s="320"/>
      <c r="F20" s="320"/>
      <c r="G20" s="320"/>
      <c r="H20" s="320"/>
      <c r="I20" s="139">
        <v>16</v>
      </c>
      <c r="J20" s="138"/>
      <c r="K20" s="138"/>
    </row>
    <row r="21" spans="1:11" ht="12.75">
      <c r="A21" s="321" t="s">
        <v>205</v>
      </c>
      <c r="B21" s="321"/>
      <c r="C21" s="321"/>
      <c r="D21" s="321"/>
      <c r="E21" s="321"/>
      <c r="F21" s="321"/>
      <c r="G21" s="321"/>
      <c r="H21" s="321"/>
      <c r="I21" s="139">
        <v>17</v>
      </c>
      <c r="J21" s="142">
        <f>SUM(J15:J20)</f>
        <v>0</v>
      </c>
      <c r="K21" s="142">
        <f>SUM(K15:K20)</f>
        <v>0</v>
      </c>
    </row>
    <row r="22" spans="1:11" ht="12.75">
      <c r="A22" s="330"/>
      <c r="B22" s="331"/>
      <c r="C22" s="331"/>
      <c r="D22" s="331"/>
      <c r="E22" s="331"/>
      <c r="F22" s="331"/>
      <c r="G22" s="331"/>
      <c r="H22" s="331"/>
      <c r="I22" s="332"/>
      <c r="J22" s="332"/>
      <c r="K22" s="333"/>
    </row>
    <row r="23" spans="1:11" ht="12.75">
      <c r="A23" s="322" t="s">
        <v>206</v>
      </c>
      <c r="B23" s="323"/>
      <c r="C23" s="323"/>
      <c r="D23" s="323"/>
      <c r="E23" s="323"/>
      <c r="F23" s="323"/>
      <c r="G23" s="323"/>
      <c r="H23" s="323"/>
      <c r="I23" s="34">
        <v>18</v>
      </c>
      <c r="J23" s="33">
        <f>+J14</f>
        <v>181976069</v>
      </c>
      <c r="K23" s="33">
        <f>+K14</f>
        <v>114142156.062395</v>
      </c>
    </row>
    <row r="24" spans="1:11" ht="17.25" customHeight="1">
      <c r="A24" s="324" t="s">
        <v>207</v>
      </c>
      <c r="B24" s="325"/>
      <c r="C24" s="325"/>
      <c r="D24" s="325"/>
      <c r="E24" s="325"/>
      <c r="F24" s="325"/>
      <c r="G24" s="325"/>
      <c r="H24" s="325"/>
      <c r="I24" s="35">
        <v>19</v>
      </c>
      <c r="J24" s="56"/>
      <c r="K24" s="56"/>
    </row>
    <row r="25" spans="1:11" ht="30" customHeight="1">
      <c r="A25" s="326" t="s">
        <v>208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view="pageBreakPreview" zoomScale="110" zoomScaleSheetLayoutView="110" zoomScalePageLayoutView="0" workbookViewId="0" topLeftCell="A1">
      <selection activeCell="H16" sqref="H16"/>
    </sheetView>
  </sheetViews>
  <sheetFormatPr defaultColWidth="9.140625" defaultRowHeight="12.75"/>
  <cols>
    <col min="1" max="9" width="9.140625" style="28" customWidth="1"/>
    <col min="10" max="10" width="15.7109375" style="28" customWidth="1"/>
    <col min="11" max="16384" width="9.140625" style="28" customWidth="1"/>
  </cols>
  <sheetData>
    <row r="2" spans="1:10" ht="15">
      <c r="A2" s="337" t="s">
        <v>184</v>
      </c>
      <c r="B2" s="337"/>
      <c r="C2" s="337"/>
      <c r="D2" s="337"/>
      <c r="E2" s="337"/>
      <c r="F2" s="337"/>
      <c r="G2" s="337"/>
      <c r="H2" s="337"/>
      <c r="I2" s="337"/>
      <c r="J2" s="337"/>
    </row>
    <row r="4" spans="1:10" ht="12.75">
      <c r="A4" s="338"/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>
      <c r="A5" s="334" t="s">
        <v>314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50.25" customHeight="1">
      <c r="A6" s="339"/>
      <c r="B6" s="340"/>
      <c r="C6" s="340"/>
      <c r="D6" s="340"/>
      <c r="E6" s="340"/>
      <c r="F6" s="340"/>
      <c r="G6" s="340"/>
      <c r="H6" s="340"/>
      <c r="I6" s="340"/>
      <c r="J6" s="339"/>
    </row>
    <row r="7" spans="1:10" ht="12.75">
      <c r="A7" s="341" t="s">
        <v>315</v>
      </c>
      <c r="B7" s="340"/>
      <c r="C7" s="340"/>
      <c r="D7" s="340"/>
      <c r="E7" s="340"/>
      <c r="F7" s="340"/>
      <c r="G7" s="340"/>
      <c r="H7" s="340"/>
      <c r="I7" s="340"/>
      <c r="J7" s="339"/>
    </row>
    <row r="8" spans="1:10" ht="12.75">
      <c r="A8" s="339"/>
      <c r="B8" s="340"/>
      <c r="C8" s="340"/>
      <c r="D8" s="340"/>
      <c r="E8" s="340"/>
      <c r="F8" s="340"/>
      <c r="G8" s="340"/>
      <c r="H8" s="340"/>
      <c r="I8" s="340"/>
      <c r="J8" s="339"/>
    </row>
    <row r="9" spans="1:10" ht="12.75">
      <c r="A9" s="339"/>
      <c r="B9" s="340"/>
      <c r="C9" s="340"/>
      <c r="D9" s="340"/>
      <c r="E9" s="340"/>
      <c r="F9" s="340"/>
      <c r="G9" s="340"/>
      <c r="H9" s="340"/>
      <c r="I9" s="340"/>
      <c r="J9" s="339"/>
    </row>
    <row r="10" spans="1:10" ht="32.25" customHeight="1">
      <c r="A10" s="339"/>
      <c r="B10" s="340"/>
      <c r="C10" s="340"/>
      <c r="D10" s="340"/>
      <c r="E10" s="340"/>
      <c r="F10" s="340"/>
      <c r="G10" s="340"/>
      <c r="H10" s="340"/>
      <c r="I10" s="340"/>
      <c r="J10" s="339"/>
    </row>
    <row r="11" spans="1:10" ht="12.75">
      <c r="A11" s="334" t="s">
        <v>316</v>
      </c>
      <c r="B11" s="335"/>
      <c r="C11" s="335"/>
      <c r="D11" s="335"/>
      <c r="E11" s="335"/>
      <c r="F11" s="335"/>
      <c r="G11" s="335"/>
      <c r="H11" s="335"/>
      <c r="I11" s="335"/>
      <c r="J11" s="336"/>
    </row>
    <row r="12" spans="1:10" ht="12.75">
      <c r="A12" s="336"/>
      <c r="B12" s="335"/>
      <c r="C12" s="335"/>
      <c r="D12" s="335"/>
      <c r="E12" s="335"/>
      <c r="F12" s="335"/>
      <c r="G12" s="335"/>
      <c r="H12" s="335"/>
      <c r="I12" s="335"/>
      <c r="J12" s="336"/>
    </row>
    <row r="13" spans="1:10" ht="38.25" customHeight="1">
      <c r="A13" s="336"/>
      <c r="B13" s="336"/>
      <c r="C13" s="336"/>
      <c r="D13" s="336"/>
      <c r="E13" s="336"/>
      <c r="F13" s="336"/>
      <c r="G13" s="336"/>
      <c r="H13" s="336"/>
      <c r="I13" s="336"/>
      <c r="J13" s="336"/>
    </row>
    <row r="14" spans="1:10" ht="12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">
      <c r="A19" s="29"/>
      <c r="B19" s="29"/>
      <c r="C19" s="29"/>
      <c r="D19" s="29"/>
      <c r="E19" s="29"/>
      <c r="F19" s="29"/>
      <c r="G19" s="29"/>
      <c r="H19" s="29"/>
      <c r="I19" s="30"/>
      <c r="J19" s="29"/>
    </row>
    <row r="20" spans="1:10" ht="12.7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29"/>
      <c r="B21" s="29"/>
      <c r="C21" s="29"/>
      <c r="D21" s="29"/>
      <c r="E21" s="29"/>
      <c r="F21" s="29"/>
      <c r="G21" s="29"/>
      <c r="H21" s="29"/>
      <c r="I21" s="29"/>
      <c r="J21" s="29"/>
    </row>
  </sheetData>
  <sheetProtection/>
  <mergeCells count="5">
    <mergeCell ref="A11:J13"/>
    <mergeCell ref="A2:J2"/>
    <mergeCell ref="A4:J4"/>
    <mergeCell ref="A5:J6"/>
    <mergeCell ref="A7:J10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2013-12-02T09:12:52Z</cp:lastPrinted>
  <dcterms:created xsi:type="dcterms:W3CDTF">2008-10-17T11:51:54Z</dcterms:created>
  <dcterms:modified xsi:type="dcterms:W3CDTF">2013-12-02T09:13:28Z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