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'BILJEŠKE'!$A$1:$K$28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<sst xmlns="http://schemas.openxmlformats.org/spreadsheetml/2006/main" count="340" uniqueCount="309">
  <si>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</si>
  <si>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</si>
  <si>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</si>
  <si>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</si>
  <si>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</si>
  <si>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</si>
  <si>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</si>
  <si>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</si>
  <si>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</si>
  <si>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</si>
  <si>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</si>
  <si>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</si>
  <si>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</si>
  <si>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</si>
  <si>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</si>
  <si>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</si>
  <si>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</si>
  <si>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</si>
  <si>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</si>
  <si>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</si>
  <si>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</si>
  <si>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</si>
  <si>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</si>
  <si>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</si>
  <si>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</si>
  <si>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</si>
  <si>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</si>
  <si>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</si>
  <si>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</si>
  <si>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</si>
  <si>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</si>
  <si>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</si>
  <si>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</si>
  <si>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</si>
  <si>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</si>
  <si>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</si>
  <si>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</si>
  <si>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</si>
  <si>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</si>
  <si>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</si>
  <si>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</si>
  <si>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</si>
  <si>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</si>
  <si>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</si>
  <si>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</si>
  <si>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</si>
  <si>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</si>
  <si>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</si>
  <si>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</si>
  <si>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</si>
  <si>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</si>
  <si>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</si>
  <si>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</si>
  <si>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</si>
  <si>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</si>
  <si>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</si>
  <si>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</si>
  <si>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</si>
  <si>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</si>
  <si>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</si>
  <si>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</si>
  <si>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</si>
  <si>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</si>
  <si>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</si>
  <si>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</si>
  <si>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</si>
  <si>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</si>
  <si>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</si>
  <si>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</si>
  <si>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</si>
  <si>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</si>
  <si>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</si>
  <si>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</si>
  <si>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</si>
  <si>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</si>
  <si>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</si>
  <si>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</si>
  <si>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</si>
  <si>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</si>
  <si>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</si>
  <si>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</si>
  <si>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</si>
  <si>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</si>
  <si>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</si>
  <si>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</si>
  <si>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</si>
  <si>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</si>
  <si>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</si>
  <si>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</si>
  <si>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</si>
  <si>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</si>
  <si>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</si>
  <si>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</si>
  <si>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</si>
  <si>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</si>
  <si>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</si>
  <si>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</si>
  <si>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</si>
  <si>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</si>
  <si>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</si>
  <si>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</si>
  <si>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</si>
  <si>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</si>
  <si>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</si>
  <si>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</si>
  <si>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</si>
  <si>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</si>
  <si>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</si>
  <si>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</si>
  <si>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</si>
  <si>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</si>
  <si>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</si>
  <si>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</si>
  <si>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</si>
  <si>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</si>
  <si>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</si>
  <si>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</si>
  <si>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</si>
  <si>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</si>
  <si>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</si>
  <si>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</si>
  <si>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</si>
  <si>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</si>
  <si>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</si>
  <si>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</si>
  <si>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</si>
  <si>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</si>
  <si>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</si>
  <si>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</si>
  <si>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</si>
  <si>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</si>
  <si>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</si>
  <si>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</si>
  <si>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</si>
  <si>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</si>
  <si>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</si>
  <si>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</si>
  <si>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</si>
  <si>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</si>
  <si>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</si>
  <si>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</si>
  <si>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</si>
  <si>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</si>
  <si>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</si>
  <si>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</si>
  <si>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</si>
  <si>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</si>
  <si>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</si>
  <si>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</si>
  <si>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</si>
  <si>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</si>
  <si>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</si>
  <si>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</si>
  <si>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</si>
  <si>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</si>
  <si>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</si>
  <si>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</si>
  <si>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</si>
  <si>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</si>
  <si>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</si>
  <si>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</si>
  <si>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</si>
  <si>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</si>
  <si>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</si>
  <si>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</si>
  <si>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</si>
  <si>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</si>
  <si>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</si>
  <si>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</si>
  <si>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</si>
  <si>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</si>
  <si>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</si>
  <si>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</si>
  <si>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</si>
  <si>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</si>
  <si>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</si>
  <si>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</si>
  <si>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</si>
  <si>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</si>
  <si>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</si>
  <si>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</si>
  <si>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</si>
  <si>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</si>
  <si>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</si>
  <si>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</si>
  <si>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</si>
  <si>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</si>
  <si>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</si>
  <si>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</si>
  <si>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</si>
  <si>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</si>
  <si>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</si>
  <si>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</si>
  <si>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</si>
  <si>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</si>
  <si>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</si>
  <si>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</si>
  <si>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</si>
  <si>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</si>
  <si>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</si>
  <si>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</si>
  <si>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</si>
  <si>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</si>
  <si>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</si>
  <si>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</si>
  <si>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</si>
  <si>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</si>
  <si>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</si>
  <si>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</si>
  <si>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</si>
  <si>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</si>
  <si>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</si>
  <si>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</si>
  <si>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</si>
  <si>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</si>
  <si>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</si>
  <si>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</si>
  <si>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</si>
  <si>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</si>
  <si>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</si>
  <si>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</si>
  <si>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</si>
  <si>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</si>
  <si>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</si>
  <si>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</si>
  <si>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</si>
  <si>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</si>
  <si>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</si>
  <si>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</si>
  <si>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</si>
  <si>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</si>
  <si>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</si>
  <si>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</si>
  <si>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</si>
  <si>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</si>
  <si>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</si>
  <si>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</si>
  <si>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</si>
  <si>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</si>
  <si>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</si>
  <si>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</si>
  <si>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</si>
  <si>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</si>
  <si>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</si>
  <si>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</si>
  <si>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</si>
  <si>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</si>
  <si>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</si>
  <si>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</si>
  <si>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</si>
  <si>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</si>
  <si>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</si>
  <si>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</si>
  <si>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</si>
  <si>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</si>
  <si>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</si>
  <si>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</si>
  <si>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</si>
  <si>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</si>
  <si>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</si>
  <si>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</si>
  <si>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</si>
  <si>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</si>
  <si>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</si>
  <si>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</si>
  <si>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</si>
  <si>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</si>
  <si>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</si>
  <si>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</si>
  <si>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</si>
  <si>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</si>
  <si>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</si>
  <si>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</si>
  <si>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</si>
  <si>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</si>
  <si>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</si>
  <si>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</si>
  <si>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</si>
  <si>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</si>
  <si>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</si>
  <si>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</si>
  <si>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</si>
  <si>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</si>
  <si>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</si>
  <si>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</si>
  <si>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</si>
  <si>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</si>
  <si>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</si>
  <si>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</si>
  <si>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</si>
  <si>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</si>
  <si>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</si>
  <si>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</si>
  <si>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</si>
  <si>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>042/377-089</t>
  </si>
  <si>
    <t xml:space="preserve">  kapitala)</t>
  </si>
  <si>
    <t>00872098033</t>
  </si>
  <si>
    <t>Svetec Zvonimir</t>
  </si>
  <si>
    <t>AOP
oznaka</t>
  </si>
  <si>
    <t>Bilješke uz financijske izvještaje</t>
  </si>
  <si>
    <t>C)  KRATKOTRAJNA IMOVINA (035+043+050+058)</t>
  </si>
  <si>
    <t>B)  DUGOTRAJNA IMOVINA (003+010+020+029+033)</t>
  </si>
  <si>
    <t xml:space="preserve"> </t>
  </si>
  <si>
    <t xml:space="preserve">Tijekom izvještajanog razdoblja, dana 05.02.2013. godine otvoren je postupak predstečajne nagodbe nad Varteksom d.d.., po osnovu kojega  je prihvaćen Plan financijskog restrukturiranja tvrtke, a sama predstečajna nagodba sklopljenja je 11.07.2013. godine pred Trgovačkim sudom u Varaždinu.                                                                                                                  </t>
  </si>
  <si>
    <t xml:space="preserve">Dana 07.02.2013. godine došlo je do pripajanja triju povezanih društava koja su se nalazila u 100% vlasništvu Varteksa d.d.. Matičnom društvu. Varteks d.d. pripojeni su; Varteks odjeća d.o.o. Varaždin, Varteks Ludbreg d.o.o. Ludbreg i Varteks Bednja d.o.o. Bednja. Poslovanje u izvještajnom razdoblju iskazano je sa pripojenim podacima navedenih društava. </t>
  </si>
  <si>
    <t>Za društvo Varteks Trade d.o.o. Slovenija koje se nalazilo u 100% vlasništvu Varteksa d.d., dana 19.03.2013. godine otvoren je stečajni postupak, a poslovanje povezanog društva Varteks Plus d.o.o. u Srbiji koje se isto tako nalazi u 100% vlasništvu Varteksa,  u  stavljeno je u mirovanje.</t>
  </si>
  <si>
    <t>stanje na dan 30.9.2013.</t>
  </si>
  <si>
    <t>u razdoblju 01.01.2013. do 30.09.2013.</t>
  </si>
  <si>
    <t>(osoba ovlaštena za zastupanje)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</si>
</sst>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4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5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6" xfId="22" applyFont="1" applyBorder="1" applyProtection="1">
      <alignment/>
      <protection hidden="1"/>
    </xf>
    <xf numFmtId="0" fontId="3" fillId="0" borderId="6" xfId="22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5" xfId="22" applyFont="1" applyBorder="1">
      <alignment/>
      <protection/>
    </xf>
    <xf numFmtId="0" fontId="3" fillId="0" borderId="10" xfId="22" applyFont="1" applyBorder="1">
      <alignment/>
      <protection/>
    </xf>
    <xf numFmtId="0" fontId="3" fillId="0" borderId="11" xfId="22" applyFont="1" applyFill="1" applyBorder="1" applyAlignment="1" applyProtection="1">
      <alignment horizontal="left" vertical="center" wrapText="1"/>
      <protection hidden="1"/>
    </xf>
    <xf numFmtId="0" fontId="3" fillId="0" borderId="4" xfId="22" applyFont="1" applyFill="1" applyBorder="1" applyAlignment="1" applyProtection="1">
      <alignment vertical="center"/>
      <protection hidden="1"/>
    </xf>
    <xf numFmtId="0" fontId="3" fillId="0" borderId="11" xfId="22" applyFont="1" applyBorder="1" applyAlignment="1" applyProtection="1">
      <alignment horizontal="left" vertical="center" wrapText="1"/>
      <protection hidden="1"/>
    </xf>
    <xf numFmtId="0" fontId="3" fillId="0" borderId="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1" xfId="22" applyFont="1" applyFill="1" applyBorder="1" applyAlignment="1" applyProtection="1">
      <alignment/>
      <protection hidden="1"/>
    </xf>
    <xf numFmtId="0" fontId="3" fillId="0" borderId="11" xfId="22" applyFont="1" applyBorder="1" applyAlignment="1" applyProtection="1">
      <alignment wrapText="1"/>
      <protection hidden="1"/>
    </xf>
    <xf numFmtId="0" fontId="3" fillId="0" borderId="4" xfId="22" applyFont="1" applyBorder="1" applyAlignment="1" applyProtection="1">
      <alignment horizontal="right"/>
      <protection hidden="1"/>
    </xf>
    <xf numFmtId="0" fontId="3" fillId="0" borderId="11" xfId="22" applyFont="1" applyBorder="1" applyProtection="1">
      <alignment/>
      <protection hidden="1"/>
    </xf>
    <xf numFmtId="0" fontId="3" fillId="0" borderId="4" xfId="22" applyFont="1" applyBorder="1" applyAlignment="1" applyProtection="1">
      <alignment horizontal="right" wrapText="1"/>
      <protection hidden="1"/>
    </xf>
    <xf numFmtId="0" fontId="2" fillId="0" borderId="11" xfId="22" applyFont="1" applyFill="1" applyBorder="1" applyAlignment="1" applyProtection="1">
      <alignment horizontal="right" vertical="center"/>
      <protection hidden="1" locked="0"/>
    </xf>
    <xf numFmtId="0" fontId="3" fillId="0" borderId="11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1" xfId="22" applyFont="1" applyBorder="1" applyAlignment="1" applyProtection="1">
      <alignment horizontal="left" vertical="top" wrapText="1"/>
      <protection hidden="1"/>
    </xf>
    <xf numFmtId="0" fontId="3" fillId="0" borderId="4" xfId="22" applyFont="1" applyBorder="1">
      <alignment/>
      <protection/>
    </xf>
    <xf numFmtId="0" fontId="3" fillId="0" borderId="11" xfId="22" applyFont="1" applyBorder="1" applyAlignment="1" applyProtection="1">
      <alignment horizontal="left" vertical="top" indent="2"/>
      <protection hidden="1"/>
    </xf>
    <xf numFmtId="0" fontId="3" fillId="0" borderId="11" xfId="22" applyFont="1" applyBorder="1" applyAlignment="1" applyProtection="1">
      <alignment horizontal="left" vertical="top" wrapText="1" indent="2"/>
      <protection hidden="1"/>
    </xf>
    <xf numFmtId="0" fontId="3" fillId="0" borderId="4" xfId="22" applyFont="1" applyBorder="1" applyAlignment="1" applyProtection="1">
      <alignment horizontal="right" vertical="top"/>
      <protection hidden="1"/>
    </xf>
    <xf numFmtId="49" fontId="2" fillId="0" borderId="11" xfId="22" applyNumberFormat="1" applyFont="1" applyBorder="1" applyAlignment="1" applyProtection="1">
      <alignment horizontal="center" vertical="center"/>
      <protection hidden="1" locked="0"/>
    </xf>
    <xf numFmtId="0" fontId="3" fillId="0" borderId="4" xfId="22" applyFont="1" applyBorder="1" applyAlignment="1" applyProtection="1">
      <alignment horizontal="left" vertical="top"/>
      <protection hidden="1"/>
    </xf>
    <xf numFmtId="0" fontId="3" fillId="0" borderId="11" xfId="22" applyFont="1" applyBorder="1" applyAlignment="1" applyProtection="1">
      <alignment horizontal="left"/>
      <protection hidden="1"/>
    </xf>
    <xf numFmtId="0" fontId="3" fillId="0" borderId="10" xfId="22" applyFont="1" applyBorder="1" applyProtection="1">
      <alignment/>
      <protection hidden="1"/>
    </xf>
    <xf numFmtId="0" fontId="3" fillId="0" borderId="4" xfId="22" applyFont="1" applyBorder="1" applyAlignment="1" applyProtection="1">
      <alignment horizontal="left"/>
      <protection hidden="1"/>
    </xf>
    <xf numFmtId="0" fontId="3" fillId="0" borderId="11" xfId="22" applyFont="1" applyFill="1" applyBorder="1" applyAlignment="1" applyProtection="1">
      <alignment vertical="center"/>
      <protection hidden="1"/>
    </xf>
    <xf numFmtId="0" fontId="13" fillId="0" borderId="11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2" xfId="15" applyBorder="1" applyAlignment="1">
      <alignment/>
      <protection/>
    </xf>
    <xf numFmtId="0" fontId="2" fillId="0" borderId="4" xfId="22" applyFont="1" applyBorder="1" applyAlignment="1" applyProtection="1">
      <alignment vertical="center"/>
      <protection hidden="1"/>
    </xf>
    <xf numFmtId="0" fontId="3" fillId="0" borderId="13" xfId="22" applyFont="1" applyBorder="1" applyProtection="1">
      <alignment/>
      <protection hidden="1"/>
    </xf>
    <xf numFmtId="0" fontId="3" fillId="0" borderId="14" xfId="22" applyFont="1" applyFill="1" applyBorder="1" applyAlignment="1" applyProtection="1">
      <alignment horizontal="right" vertical="top" wrapText="1"/>
      <protection hidden="1"/>
    </xf>
    <xf numFmtId="0" fontId="3" fillId="0" borderId="15" xfId="22" applyFont="1" applyFill="1" applyBorder="1" applyAlignment="1" applyProtection="1">
      <alignment horizontal="right" vertical="top" wrapText="1"/>
      <protection hidden="1"/>
    </xf>
    <xf numFmtId="0" fontId="3" fillId="0" borderId="15" xfId="22" applyFont="1" applyFill="1" applyBorder="1" applyProtection="1">
      <alignment/>
      <protection hidden="1"/>
    </xf>
    <xf numFmtId="0" fontId="3" fillId="0" borderId="16" xfId="22" applyFont="1" applyFill="1" applyBorder="1" applyProtection="1">
      <alignment/>
      <protection hidden="1"/>
    </xf>
    <xf numFmtId="14" fontId="2" fillId="0" borderId="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7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7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center" vertical="center"/>
      <protection hidden="1" locked="0"/>
    </xf>
    <xf numFmtId="49" fontId="2" fillId="0" borderId="7" xfId="22" applyNumberFormat="1" applyFont="1" applyFill="1" applyBorder="1" applyAlignment="1" applyProtection="1">
      <alignment horizontal="right" vertical="center"/>
      <protection hidden="1" locked="0"/>
    </xf>
    <xf numFmtId="0" fontId="2" fillId="0" borderId="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1" fillId="0" borderId="9" xfId="0" applyNumberFormat="1" applyFont="1" applyFill="1" applyBorder="1" applyAlignment="1" applyProtection="1">
      <alignment vertical="center"/>
      <protection hidden="1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Border="1" applyAlignment="1">
      <alignment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2" xfId="0" applyNumberFormat="1" applyFont="1" applyFill="1" applyBorder="1" applyAlignment="1" applyProtection="1">
      <alignment vertical="center"/>
      <protection hidden="1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8" fillId="0" borderId="0" xfId="15" applyFont="1" applyAlignment="1">
      <alignment/>
      <protection/>
    </xf>
    <xf numFmtId="3" fontId="6" fillId="0" borderId="9" xfId="0" applyNumberFormat="1" applyFont="1" applyFill="1" applyBorder="1" applyAlignment="1" applyProtection="1">
      <alignment vertical="center"/>
      <protection hidden="1"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19" fillId="0" borderId="0" xfId="0" applyNumberFormat="1" applyFont="1" applyFill="1" applyAlignment="1">
      <alignment/>
    </xf>
    <xf numFmtId="3" fontId="1" fillId="0" borderId="20" xfId="0" applyNumberFormat="1" applyFont="1" applyBorder="1" applyAlignment="1">
      <alignment/>
    </xf>
    <xf numFmtId="3" fontId="20" fillId="0" borderId="2" xfId="0" applyNumberFormat="1" applyFont="1" applyFill="1" applyBorder="1" applyAlignment="1" applyProtection="1">
      <alignment vertical="center"/>
      <protection locked="0"/>
    </xf>
    <xf numFmtId="3" fontId="20" fillId="0" borderId="2" xfId="0" applyNumberFormat="1" applyFont="1" applyFill="1" applyBorder="1" applyAlignment="1" applyProtection="1">
      <alignment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1" xfId="22" applyFont="1" applyBorder="1" applyAlignment="1">
      <alignment horizontal="center"/>
      <protection/>
    </xf>
    <xf numFmtId="0" fontId="3" fillId="0" borderId="15" xfId="22" applyFont="1" applyFill="1" applyBorder="1" applyAlignment="1">
      <alignment horizontal="left"/>
      <protection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4" xfId="22" applyFont="1" applyBorder="1" applyAlignment="1" applyProtection="1">
      <alignment horizontal="center" vertical="center"/>
      <protection hidden="1"/>
    </xf>
    <xf numFmtId="0" fontId="3" fillId="0" borderId="5" xfId="22" applyFont="1" applyBorder="1" applyAlignment="1" applyProtection="1">
      <alignment horizontal="center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2" fillId="0" borderId="15" xfId="22" applyFont="1" applyFill="1" applyBorder="1" applyAlignment="1" applyProtection="1">
      <alignment horizontal="left" vertical="center"/>
      <protection hidden="1" locked="0"/>
    </xf>
    <xf numFmtId="0" fontId="2" fillId="0" borderId="16" xfId="22" applyFont="1" applyFill="1" applyBorder="1" applyAlignment="1" applyProtection="1">
      <alignment horizontal="left" vertical="center"/>
      <protection hidden="1" locked="0"/>
    </xf>
    <xf numFmtId="49" fontId="2" fillId="0" borderId="14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22" applyFont="1" applyFill="1" applyBorder="1" applyAlignment="1">
      <alignment/>
      <protection/>
    </xf>
    <xf numFmtId="0" fontId="3" fillId="0" borderId="16" xfId="22" applyFont="1" applyFill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2" xfId="15" applyBorder="1" applyAlignment="1">
      <alignment/>
      <protection/>
    </xf>
    <xf numFmtId="0" fontId="10" fillId="0" borderId="21" xfId="22" applyFont="1" applyBorder="1" applyAlignment="1">
      <alignment/>
      <protection/>
    </xf>
    <xf numFmtId="0" fontId="10" fillId="0" borderId="5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2" xfId="22" applyFont="1" applyBorder="1" applyAlignment="1" applyProtection="1">
      <alignment horizontal="center" vertical="top"/>
      <protection hidden="1"/>
    </xf>
    <xf numFmtId="0" fontId="3" fillId="0" borderId="22" xfId="22" applyFont="1" applyBorder="1" applyAlignment="1">
      <alignment horizontal="center"/>
      <protection/>
    </xf>
    <xf numFmtId="0" fontId="3" fillId="0" borderId="23" xfId="22" applyFont="1" applyBorder="1" applyAlignment="1">
      <alignment/>
      <protection/>
    </xf>
    <xf numFmtId="0" fontId="3" fillId="0" borderId="15" xfId="22" applyFont="1" applyFill="1" applyBorder="1" applyAlignment="1" applyProtection="1">
      <alignment horizontal="center" vertical="top"/>
      <protection hidden="1"/>
    </xf>
    <xf numFmtId="0" fontId="3" fillId="0" borderId="15" xfId="22" applyFont="1" applyFill="1" applyBorder="1" applyAlignment="1" applyProtection="1">
      <alignment horizontal="center"/>
      <protection hidden="1"/>
    </xf>
    <xf numFmtId="0" fontId="3" fillId="0" borderId="4" xfId="22" applyFont="1" applyBorder="1" applyAlignment="1" applyProtection="1">
      <alignment horizontal="right" vertical="center" wrapText="1"/>
      <protection hidden="1"/>
    </xf>
    <xf numFmtId="0" fontId="3" fillId="0" borderId="11" xfId="22" applyFont="1" applyBorder="1" applyAlignment="1" applyProtection="1">
      <alignment horizontal="right" wrapText="1"/>
      <protection hidden="1"/>
    </xf>
    <xf numFmtId="49" fontId="4" fillId="0" borderId="14" xfId="21" applyNumberFormat="1" applyFill="1" applyBorder="1" applyAlignment="1" applyProtection="1">
      <alignment horizontal="left" vertical="center"/>
      <protection hidden="1" locked="0"/>
    </xf>
    <xf numFmtId="49" fontId="2" fillId="0" borderId="15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22" applyNumberFormat="1" applyFont="1" applyFill="1" applyBorder="1" applyAlignment="1" applyProtection="1">
      <alignment horizontal="left" vertical="center"/>
      <protection hidden="1" locked="0"/>
    </xf>
    <xf numFmtId="0" fontId="3" fillId="0" borderId="4" xfId="22" applyFont="1" applyBorder="1" applyAlignment="1" applyProtection="1">
      <alignment horizontal="right" vertical="center"/>
      <protection hidden="1"/>
    </xf>
    <xf numFmtId="0" fontId="3" fillId="0" borderId="11" xfId="22" applyFont="1" applyBorder="1" applyAlignment="1" applyProtection="1">
      <alignment horizontal="right"/>
      <protection hidden="1"/>
    </xf>
    <xf numFmtId="49" fontId="2" fillId="0" borderId="14" xfId="22" applyNumberFormat="1" applyFont="1" applyFill="1" applyBorder="1" applyAlignment="1" applyProtection="1">
      <alignment horizontal="left" vertical="center"/>
      <protection hidden="1" locked="0"/>
    </xf>
    <xf numFmtId="0" fontId="3" fillId="0" borderId="16" xfId="22" applyFont="1" applyFill="1" applyBorder="1" applyAlignment="1">
      <alignment horizontal="left" vertical="center"/>
      <protection/>
    </xf>
    <xf numFmtId="0" fontId="14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0" fontId="2" fillId="0" borderId="14" xfId="22" applyFont="1" applyFill="1" applyBorder="1" applyAlignment="1" applyProtection="1">
      <alignment horizontal="left" vertical="center"/>
      <protection hidden="1" locked="0"/>
    </xf>
    <xf numFmtId="0" fontId="3" fillId="0" borderId="16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4" xfId="21" applyFill="1" applyBorder="1" applyAlignment="1" applyProtection="1">
      <alignment/>
      <protection hidden="1" locked="0"/>
    </xf>
    <xf numFmtId="0" fontId="2" fillId="0" borderId="15" xfId="22" applyFont="1" applyFill="1" applyBorder="1" applyAlignment="1" applyProtection="1">
      <alignment/>
      <protection hidden="1" locked="0"/>
    </xf>
    <xf numFmtId="0" fontId="2" fillId="0" borderId="16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>
      <alignment horizontal="left" vertical="center"/>
      <protection/>
    </xf>
    <xf numFmtId="1" fontId="2" fillId="0" borderId="14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4" xfId="22" applyFont="1" applyBorder="1" applyAlignment="1" applyProtection="1">
      <alignment horizontal="right" wrapText="1"/>
      <protection hidden="1"/>
    </xf>
    <xf numFmtId="0" fontId="2" fillId="0" borderId="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1" xfId="22" applyFont="1" applyFill="1" applyBorder="1" applyAlignment="1" applyProtection="1">
      <alignment horizontal="left" vertical="center" wrapText="1"/>
      <protection hidden="1"/>
    </xf>
    <xf numFmtId="0" fontId="11" fillId="0" borderId="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1" xfId="22" applyFont="1" applyBorder="1" applyAlignment="1" applyProtection="1">
      <alignment horizontal="center" vertical="center" wrapText="1"/>
      <protection hidden="1"/>
    </xf>
    <xf numFmtId="0" fontId="1" fillId="0" borderId="4" xfId="22" applyFont="1" applyBorder="1" applyAlignment="1" applyProtection="1">
      <alignment horizontal="right" vertical="center" wrapText="1"/>
      <protection hidden="1"/>
    </xf>
    <xf numFmtId="0" fontId="1" fillId="0" borderId="11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7" fillId="0" borderId="0" xfId="15" applyNumberFormat="1" applyFont="1" applyBorder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7" fillId="0" borderId="0" xfId="15" applyFont="1" applyBorder="1" applyAlignment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15" applyFont="1" applyAlignment="1">
      <alignment/>
      <protection/>
    </xf>
    <xf numFmtId="0" fontId="9" fillId="0" borderId="0" xfId="15" applyAlignment="1">
      <alignment/>
      <protection/>
    </xf>
    <xf numFmtId="0" fontId="17" fillId="0" borderId="0" xfId="15" applyFont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3">
      <selection activeCell="K38" sqref="K38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4" width="9.140625" style="5" customWidth="1"/>
    <col min="5" max="5" width="9.8515625" style="5" bestFit="1" customWidth="1"/>
    <col min="6" max="6" width="9.140625" style="5" customWidth="1"/>
    <col min="7" max="7" width="15.140625" style="5" customWidth="1"/>
    <col min="8" max="8" width="19.28125" style="5" customWidth="1"/>
    <col min="9" max="9" width="14.421875" style="5" customWidth="1"/>
    <col min="10" max="16384" width="9.140625" style="5" customWidth="1"/>
  </cols>
  <sheetData>
    <row r="1" spans="1:12" ht="15.75">
      <c r="A1" s="159" t="s">
        <v>211</v>
      </c>
      <c r="B1" s="160"/>
      <c r="C1" s="160"/>
      <c r="D1" s="65"/>
      <c r="E1" s="65"/>
      <c r="F1" s="65"/>
      <c r="G1" s="65"/>
      <c r="H1" s="65"/>
      <c r="I1" s="66"/>
      <c r="J1" s="4"/>
      <c r="K1" s="4"/>
      <c r="L1" s="4"/>
    </row>
    <row r="2" spans="1:12" ht="12.75">
      <c r="A2" s="190" t="s">
        <v>212</v>
      </c>
      <c r="B2" s="191"/>
      <c r="C2" s="191"/>
      <c r="D2" s="192"/>
      <c r="E2" s="102">
        <v>41275</v>
      </c>
      <c r="F2" s="6"/>
      <c r="G2" s="7" t="s">
        <v>213</v>
      </c>
      <c r="H2" s="102">
        <v>41547</v>
      </c>
      <c r="I2" s="67"/>
      <c r="J2" s="4"/>
      <c r="K2" s="4"/>
      <c r="L2" s="4"/>
    </row>
    <row r="3" spans="1:12" ht="12.75">
      <c r="A3" s="68"/>
      <c r="B3" s="8"/>
      <c r="C3" s="8"/>
      <c r="D3" s="8"/>
      <c r="E3" s="9"/>
      <c r="F3" s="9"/>
      <c r="G3" s="8"/>
      <c r="H3" s="8"/>
      <c r="I3" s="69"/>
      <c r="J3" s="4"/>
      <c r="K3" s="4"/>
      <c r="L3" s="4"/>
    </row>
    <row r="4" spans="1:12" ht="15.75">
      <c r="A4" s="193" t="s">
        <v>274</v>
      </c>
      <c r="B4" s="194"/>
      <c r="C4" s="194"/>
      <c r="D4" s="194"/>
      <c r="E4" s="194"/>
      <c r="F4" s="194"/>
      <c r="G4" s="194"/>
      <c r="H4" s="194"/>
      <c r="I4" s="195"/>
      <c r="J4" s="4"/>
      <c r="K4" s="4"/>
      <c r="L4" s="4"/>
    </row>
    <row r="5" spans="1:12" ht="12.75">
      <c r="A5" s="70"/>
      <c r="B5" s="11"/>
      <c r="C5" s="11"/>
      <c r="D5" s="11"/>
      <c r="E5" s="12"/>
      <c r="F5" s="71"/>
      <c r="G5" s="13"/>
      <c r="H5" s="14"/>
      <c r="I5" s="72"/>
      <c r="J5" s="4"/>
      <c r="K5" s="4"/>
      <c r="L5" s="4"/>
    </row>
    <row r="6" spans="1:12" ht="12.75">
      <c r="A6" s="172" t="s">
        <v>214</v>
      </c>
      <c r="B6" s="173"/>
      <c r="C6" s="152" t="s">
        <v>278</v>
      </c>
      <c r="D6" s="153"/>
      <c r="E6" s="24"/>
      <c r="F6" s="24"/>
      <c r="G6" s="24"/>
      <c r="H6" s="24"/>
      <c r="I6" s="73"/>
      <c r="J6" s="4"/>
      <c r="K6" s="4"/>
      <c r="L6" s="4"/>
    </row>
    <row r="7" spans="1:12" ht="12.75">
      <c r="A7" s="74"/>
      <c r="B7" s="17"/>
      <c r="C7" s="10"/>
      <c r="D7" s="10"/>
      <c r="E7" s="24"/>
      <c r="F7" s="24"/>
      <c r="G7" s="24"/>
      <c r="H7" s="24"/>
      <c r="I7" s="73"/>
      <c r="J7" s="4"/>
      <c r="K7" s="4"/>
      <c r="L7" s="4"/>
    </row>
    <row r="8" spans="1:12" ht="12.75">
      <c r="A8" s="196" t="s">
        <v>215</v>
      </c>
      <c r="B8" s="197"/>
      <c r="C8" s="152" t="s">
        <v>279</v>
      </c>
      <c r="D8" s="153"/>
      <c r="E8" s="24"/>
      <c r="F8" s="24"/>
      <c r="G8" s="24"/>
      <c r="H8" s="24"/>
      <c r="I8" s="75"/>
      <c r="J8" s="4"/>
      <c r="K8" s="4"/>
      <c r="L8" s="4"/>
    </row>
    <row r="9" spans="1:12" ht="12.75">
      <c r="A9" s="76"/>
      <c r="B9" s="42"/>
      <c r="C9" s="15"/>
      <c r="D9" s="21"/>
      <c r="E9" s="10"/>
      <c r="F9" s="10"/>
      <c r="G9" s="10"/>
      <c r="H9" s="10"/>
      <c r="I9" s="75"/>
      <c r="J9" s="4"/>
      <c r="K9" s="4"/>
      <c r="L9" s="4"/>
    </row>
    <row r="10" spans="1:12" ht="12.75">
      <c r="A10" s="167" t="s">
        <v>216</v>
      </c>
      <c r="B10" s="188"/>
      <c r="C10" s="152" t="s">
        <v>296</v>
      </c>
      <c r="D10" s="153"/>
      <c r="E10" s="10"/>
      <c r="F10" s="10"/>
      <c r="G10" s="10"/>
      <c r="H10" s="10"/>
      <c r="I10" s="75"/>
      <c r="J10" s="4"/>
      <c r="K10" s="4"/>
      <c r="L10" s="4"/>
    </row>
    <row r="11" spans="1:12" ht="12.75">
      <c r="A11" s="189"/>
      <c r="B11" s="188"/>
      <c r="C11" s="10"/>
      <c r="D11" s="10"/>
      <c r="E11" s="10"/>
      <c r="F11" s="10"/>
      <c r="G11" s="10"/>
      <c r="H11" s="10"/>
      <c r="I11" s="75"/>
      <c r="J11" s="4"/>
      <c r="K11" s="4"/>
      <c r="L11" s="4"/>
    </row>
    <row r="12" spans="1:12" ht="12.75">
      <c r="A12" s="172" t="s">
        <v>217</v>
      </c>
      <c r="B12" s="173"/>
      <c r="C12" s="178" t="s">
        <v>280</v>
      </c>
      <c r="D12" s="185"/>
      <c r="E12" s="185"/>
      <c r="F12" s="185"/>
      <c r="G12" s="185"/>
      <c r="H12" s="185"/>
      <c r="I12" s="175"/>
      <c r="J12" s="4"/>
      <c r="K12" s="4"/>
      <c r="L12" s="4"/>
    </row>
    <row r="13" spans="1:12" ht="12.75">
      <c r="A13" s="74"/>
      <c r="B13" s="17"/>
      <c r="C13" s="16"/>
      <c r="D13" s="10"/>
      <c r="E13" s="10"/>
      <c r="F13" s="10"/>
      <c r="G13" s="10"/>
      <c r="H13" s="10"/>
      <c r="I13" s="75"/>
      <c r="J13" s="4"/>
      <c r="K13" s="4"/>
      <c r="L13" s="4"/>
    </row>
    <row r="14" spans="1:12" ht="12.75">
      <c r="A14" s="172" t="s">
        <v>218</v>
      </c>
      <c r="B14" s="173"/>
      <c r="C14" s="186">
        <v>42000</v>
      </c>
      <c r="D14" s="187"/>
      <c r="E14" s="10"/>
      <c r="F14" s="178" t="s">
        <v>281</v>
      </c>
      <c r="G14" s="185"/>
      <c r="H14" s="185"/>
      <c r="I14" s="175"/>
      <c r="J14" s="4"/>
      <c r="K14" s="4"/>
      <c r="L14" s="4"/>
    </row>
    <row r="15" spans="1:12" ht="12.75">
      <c r="A15" s="74"/>
      <c r="B15" s="17"/>
      <c r="C15" s="10"/>
      <c r="D15" s="10"/>
      <c r="E15" s="10"/>
      <c r="F15" s="10"/>
      <c r="G15" s="10"/>
      <c r="H15" s="10"/>
      <c r="I15" s="75"/>
      <c r="J15" s="4"/>
      <c r="K15" s="4"/>
      <c r="L15" s="4"/>
    </row>
    <row r="16" spans="1:12" ht="12.75">
      <c r="A16" s="172" t="s">
        <v>219</v>
      </c>
      <c r="B16" s="173"/>
      <c r="C16" s="178" t="s">
        <v>282</v>
      </c>
      <c r="D16" s="185"/>
      <c r="E16" s="185"/>
      <c r="F16" s="185"/>
      <c r="G16" s="185"/>
      <c r="H16" s="185"/>
      <c r="I16" s="175"/>
      <c r="J16" s="4"/>
      <c r="K16" s="4"/>
      <c r="L16" s="4"/>
    </row>
    <row r="17" spans="1:12" ht="12.75">
      <c r="A17" s="74"/>
      <c r="B17" s="17"/>
      <c r="C17" s="10"/>
      <c r="D17" s="10"/>
      <c r="E17" s="10"/>
      <c r="F17" s="10"/>
      <c r="G17" s="10"/>
      <c r="H17" s="10"/>
      <c r="I17" s="75"/>
      <c r="J17" s="4"/>
      <c r="K17" s="4"/>
      <c r="L17" s="4"/>
    </row>
    <row r="18" spans="1:12" ht="12.75">
      <c r="A18" s="172" t="s">
        <v>220</v>
      </c>
      <c r="B18" s="173"/>
      <c r="C18" s="181" t="s">
        <v>283</v>
      </c>
      <c r="D18" s="182"/>
      <c r="E18" s="182"/>
      <c r="F18" s="182"/>
      <c r="G18" s="182"/>
      <c r="H18" s="182"/>
      <c r="I18" s="183"/>
      <c r="J18" s="4"/>
      <c r="K18" s="4"/>
      <c r="L18" s="4"/>
    </row>
    <row r="19" spans="1:12" ht="12.75">
      <c r="A19" s="74"/>
      <c r="B19" s="17"/>
      <c r="C19" s="16"/>
      <c r="D19" s="10"/>
      <c r="E19" s="10"/>
      <c r="F19" s="10"/>
      <c r="G19" s="10"/>
      <c r="H19" s="10"/>
      <c r="I19" s="75"/>
      <c r="J19" s="4"/>
      <c r="K19" s="4"/>
      <c r="L19" s="4"/>
    </row>
    <row r="20" spans="1:12" ht="12.75">
      <c r="A20" s="172" t="s">
        <v>221</v>
      </c>
      <c r="B20" s="173"/>
      <c r="C20" s="181" t="s">
        <v>284</v>
      </c>
      <c r="D20" s="182"/>
      <c r="E20" s="182"/>
      <c r="F20" s="182"/>
      <c r="G20" s="182"/>
      <c r="H20" s="182"/>
      <c r="I20" s="183"/>
      <c r="J20" s="4"/>
      <c r="K20" s="4"/>
      <c r="L20" s="4"/>
    </row>
    <row r="21" spans="1:12" ht="12.75">
      <c r="A21" s="74"/>
      <c r="B21" s="17"/>
      <c r="C21" s="16"/>
      <c r="D21" s="10"/>
      <c r="E21" s="10"/>
      <c r="F21" s="10"/>
      <c r="G21" s="10"/>
      <c r="H21" s="10"/>
      <c r="I21" s="75"/>
      <c r="J21" s="4"/>
      <c r="K21" s="4"/>
      <c r="L21" s="4"/>
    </row>
    <row r="22" spans="1:12" ht="12.75">
      <c r="A22" s="172" t="s">
        <v>222</v>
      </c>
      <c r="B22" s="173"/>
      <c r="C22" s="103">
        <v>472</v>
      </c>
      <c r="D22" s="178" t="s">
        <v>281</v>
      </c>
      <c r="E22" s="142"/>
      <c r="F22" s="179"/>
      <c r="G22" s="172"/>
      <c r="H22" s="184"/>
      <c r="I22" s="77"/>
      <c r="J22" s="4"/>
      <c r="K22" s="4"/>
      <c r="L22" s="4"/>
    </row>
    <row r="23" spans="1:12" ht="12.75">
      <c r="A23" s="74"/>
      <c r="B23" s="17"/>
      <c r="C23" s="10"/>
      <c r="D23" s="19"/>
      <c r="E23" s="19"/>
      <c r="F23" s="19"/>
      <c r="G23" s="19"/>
      <c r="H23" s="10"/>
      <c r="I23" s="75"/>
      <c r="J23" s="4"/>
      <c r="K23" s="4"/>
      <c r="L23" s="4"/>
    </row>
    <row r="24" spans="1:12" ht="12.75">
      <c r="A24" s="172" t="s">
        <v>223</v>
      </c>
      <c r="B24" s="173"/>
      <c r="C24" s="103">
        <v>5</v>
      </c>
      <c r="D24" s="178" t="s">
        <v>285</v>
      </c>
      <c r="E24" s="142"/>
      <c r="F24" s="142"/>
      <c r="G24" s="179"/>
      <c r="H24" s="43" t="s">
        <v>224</v>
      </c>
      <c r="I24" s="104">
        <v>1809</v>
      </c>
      <c r="J24" s="4"/>
      <c r="K24" s="4"/>
      <c r="L24" s="4"/>
    </row>
    <row r="25" spans="1:12" ht="12.75">
      <c r="A25" s="74"/>
      <c r="B25" s="17"/>
      <c r="C25" s="10"/>
      <c r="D25" s="19"/>
      <c r="E25" s="19"/>
      <c r="F25" s="19"/>
      <c r="G25" s="17"/>
      <c r="H25" s="17" t="s">
        <v>275</v>
      </c>
      <c r="I25" s="78"/>
      <c r="J25" s="4"/>
      <c r="K25" s="4"/>
      <c r="L25" s="4"/>
    </row>
    <row r="26" spans="1:12" ht="12.75">
      <c r="A26" s="172" t="s">
        <v>225</v>
      </c>
      <c r="B26" s="173"/>
      <c r="C26" s="105" t="s">
        <v>287</v>
      </c>
      <c r="D26" s="20"/>
      <c r="E26" s="79"/>
      <c r="F26" s="80"/>
      <c r="G26" s="180" t="s">
        <v>226</v>
      </c>
      <c r="H26" s="173"/>
      <c r="I26" s="106" t="s">
        <v>286</v>
      </c>
      <c r="J26" s="4"/>
      <c r="K26" s="4"/>
      <c r="L26" s="4"/>
    </row>
    <row r="27" spans="1:12" ht="12.75">
      <c r="A27" s="74"/>
      <c r="B27" s="17"/>
      <c r="C27" s="10"/>
      <c r="D27" s="80"/>
      <c r="E27" s="80"/>
      <c r="F27" s="80"/>
      <c r="G27" s="80"/>
      <c r="H27" s="10"/>
      <c r="I27" s="81"/>
      <c r="J27" s="4"/>
      <c r="K27" s="4"/>
      <c r="L27" s="4"/>
    </row>
    <row r="28" spans="1:12" ht="12.75">
      <c r="A28" s="146" t="s">
        <v>227</v>
      </c>
      <c r="B28" s="136"/>
      <c r="C28" s="137"/>
      <c r="D28" s="137"/>
      <c r="E28" s="138" t="s">
        <v>228</v>
      </c>
      <c r="F28" s="139"/>
      <c r="G28" s="139"/>
      <c r="H28" s="140" t="s">
        <v>229</v>
      </c>
      <c r="I28" s="141"/>
      <c r="J28" s="4"/>
      <c r="K28" s="4"/>
      <c r="L28" s="4"/>
    </row>
    <row r="29" spans="1:12" ht="12.75">
      <c r="A29" s="82"/>
      <c r="B29" s="79"/>
      <c r="C29" s="79"/>
      <c r="D29" s="21"/>
      <c r="E29" s="10"/>
      <c r="F29" s="10"/>
      <c r="G29" s="10"/>
      <c r="H29" s="22"/>
      <c r="I29" s="81"/>
      <c r="J29" s="4"/>
      <c r="K29" s="4"/>
      <c r="L29" s="4"/>
    </row>
    <row r="30" spans="1:12" ht="12.75">
      <c r="A30" s="143"/>
      <c r="B30" s="154"/>
      <c r="C30" s="154"/>
      <c r="D30" s="155"/>
      <c r="E30" s="143"/>
      <c r="F30" s="154"/>
      <c r="G30" s="154"/>
      <c r="H30" s="152"/>
      <c r="I30" s="153"/>
      <c r="J30" s="4"/>
      <c r="K30" s="4"/>
      <c r="L30" s="4"/>
    </row>
    <row r="31" spans="1:12" ht="12.75">
      <c r="A31" s="74"/>
      <c r="B31" s="17"/>
      <c r="C31" s="16"/>
      <c r="D31" s="144"/>
      <c r="E31" s="144"/>
      <c r="F31" s="144"/>
      <c r="G31" s="145"/>
      <c r="H31" s="10"/>
      <c r="I31" s="83"/>
      <c r="J31" s="4"/>
      <c r="K31" s="4"/>
      <c r="L31" s="4"/>
    </row>
    <row r="32" spans="1:12" ht="12.75">
      <c r="A32" s="143"/>
      <c r="B32" s="154"/>
      <c r="C32" s="154"/>
      <c r="D32" s="155"/>
      <c r="E32" s="143"/>
      <c r="F32" s="154"/>
      <c r="G32" s="154"/>
      <c r="H32" s="152"/>
      <c r="I32" s="153"/>
      <c r="J32" s="4"/>
      <c r="K32" s="4"/>
      <c r="L32" s="4"/>
    </row>
    <row r="33" spans="1:12" ht="12.75">
      <c r="A33" s="74"/>
      <c r="B33" s="17"/>
      <c r="C33" s="16"/>
      <c r="D33" s="23"/>
      <c r="E33" s="23"/>
      <c r="F33" s="23"/>
      <c r="G33" s="24"/>
      <c r="H33" s="10"/>
      <c r="I33" s="84"/>
      <c r="J33" s="4"/>
      <c r="K33" s="4"/>
      <c r="L33" s="4"/>
    </row>
    <row r="34" spans="1:12" ht="12.75">
      <c r="A34" s="143"/>
      <c r="B34" s="154"/>
      <c r="C34" s="154"/>
      <c r="D34" s="155"/>
      <c r="E34" s="143"/>
      <c r="F34" s="154"/>
      <c r="G34" s="154"/>
      <c r="H34" s="152"/>
      <c r="I34" s="153"/>
      <c r="J34" s="4"/>
      <c r="K34" s="4"/>
      <c r="L34" s="4"/>
    </row>
    <row r="35" spans="1:12" ht="12.75">
      <c r="A35" s="74"/>
      <c r="B35" s="17"/>
      <c r="C35" s="16"/>
      <c r="D35" s="23"/>
      <c r="E35" s="23"/>
      <c r="F35" s="23"/>
      <c r="G35" s="24"/>
      <c r="H35" s="10"/>
      <c r="I35" s="84"/>
      <c r="J35" s="4"/>
      <c r="K35" s="4"/>
      <c r="L35" s="4"/>
    </row>
    <row r="36" spans="1:12" ht="12.75">
      <c r="A36" s="143"/>
      <c r="B36" s="154"/>
      <c r="C36" s="154"/>
      <c r="D36" s="155"/>
      <c r="E36" s="143"/>
      <c r="F36" s="154"/>
      <c r="G36" s="154"/>
      <c r="H36" s="152"/>
      <c r="I36" s="153"/>
      <c r="J36" s="4"/>
      <c r="K36" s="4"/>
      <c r="L36" s="4"/>
    </row>
    <row r="37" spans="1:12" ht="12.75">
      <c r="A37" s="85"/>
      <c r="B37" s="25"/>
      <c r="C37" s="148"/>
      <c r="D37" s="149"/>
      <c r="E37" s="10"/>
      <c r="F37" s="148"/>
      <c r="G37" s="149"/>
      <c r="H37" s="10"/>
      <c r="I37" s="75"/>
      <c r="J37" s="4"/>
      <c r="K37" s="4"/>
      <c r="L37" s="4"/>
    </row>
    <row r="38" spans="1:12" ht="12.75">
      <c r="A38" s="143"/>
      <c r="B38" s="154"/>
      <c r="C38" s="154"/>
      <c r="D38" s="155"/>
      <c r="E38" s="143"/>
      <c r="F38" s="154"/>
      <c r="G38" s="154"/>
      <c r="H38" s="152"/>
      <c r="I38" s="153"/>
      <c r="J38" s="4"/>
      <c r="K38" s="4"/>
      <c r="L38" s="4"/>
    </row>
    <row r="39" spans="1:12" ht="12.75">
      <c r="A39" s="85"/>
      <c r="B39" s="25"/>
      <c r="C39" s="26"/>
      <c r="D39" s="27"/>
      <c r="E39" s="10"/>
      <c r="F39" s="26"/>
      <c r="G39" s="27"/>
      <c r="H39" s="10"/>
      <c r="I39" s="75"/>
      <c r="J39" s="4"/>
      <c r="K39" s="4"/>
      <c r="L39" s="4"/>
    </row>
    <row r="40" spans="1:12" ht="12.75">
      <c r="A40" s="143"/>
      <c r="B40" s="154"/>
      <c r="C40" s="154"/>
      <c r="D40" s="155"/>
      <c r="E40" s="143"/>
      <c r="F40" s="154"/>
      <c r="G40" s="154"/>
      <c r="H40" s="152"/>
      <c r="I40" s="153"/>
      <c r="J40" s="4"/>
      <c r="K40" s="4"/>
      <c r="L40" s="4"/>
    </row>
    <row r="41" spans="1:12" ht="12.75">
      <c r="A41" s="107"/>
      <c r="B41" s="28"/>
      <c r="C41" s="28"/>
      <c r="D41" s="28"/>
      <c r="E41" s="18"/>
      <c r="F41" s="108"/>
      <c r="G41" s="108"/>
      <c r="H41" s="109"/>
      <c r="I41" s="86"/>
      <c r="J41" s="4"/>
      <c r="K41" s="4"/>
      <c r="L41" s="4"/>
    </row>
    <row r="42" spans="1:12" ht="12.75">
      <c r="A42" s="85"/>
      <c r="B42" s="25"/>
      <c r="C42" s="26"/>
      <c r="D42" s="27"/>
      <c r="E42" s="10"/>
      <c r="F42" s="26"/>
      <c r="G42" s="27"/>
      <c r="H42" s="10"/>
      <c r="I42" s="75"/>
      <c r="J42" s="4"/>
      <c r="K42" s="4"/>
      <c r="L42" s="4"/>
    </row>
    <row r="43" spans="1:12" ht="12.75">
      <c r="A43" s="87"/>
      <c r="B43" s="29"/>
      <c r="C43" s="29"/>
      <c r="D43" s="15"/>
      <c r="E43" s="15"/>
      <c r="F43" s="29"/>
      <c r="G43" s="15"/>
      <c r="H43" s="15"/>
      <c r="I43" s="88"/>
      <c r="J43" s="4"/>
      <c r="K43" s="4"/>
      <c r="L43" s="4"/>
    </row>
    <row r="44" spans="1:12" ht="12.75">
      <c r="A44" s="167" t="s">
        <v>230</v>
      </c>
      <c r="B44" s="168"/>
      <c r="C44" s="152"/>
      <c r="D44" s="153"/>
      <c r="E44" s="21"/>
      <c r="F44" s="178"/>
      <c r="G44" s="154"/>
      <c r="H44" s="154"/>
      <c r="I44" s="155"/>
      <c r="J44" s="4"/>
      <c r="K44" s="4"/>
      <c r="L44" s="4"/>
    </row>
    <row r="45" spans="1:12" ht="12.75">
      <c r="A45" s="85"/>
      <c r="B45" s="25"/>
      <c r="C45" s="148"/>
      <c r="D45" s="149"/>
      <c r="E45" s="10"/>
      <c r="F45" s="148"/>
      <c r="G45" s="147"/>
      <c r="H45" s="30"/>
      <c r="I45" s="89"/>
      <c r="J45" s="4"/>
      <c r="K45" s="4"/>
      <c r="L45" s="4"/>
    </row>
    <row r="46" spans="1:12" ht="12.75">
      <c r="A46" s="167" t="s">
        <v>231</v>
      </c>
      <c r="B46" s="168"/>
      <c r="C46" s="178" t="s">
        <v>297</v>
      </c>
      <c r="D46" s="150"/>
      <c r="E46" s="150"/>
      <c r="F46" s="150"/>
      <c r="G46" s="150"/>
      <c r="H46" s="150"/>
      <c r="I46" s="151"/>
      <c r="J46" s="4"/>
      <c r="K46" s="4"/>
      <c r="L46" s="4"/>
    </row>
    <row r="47" spans="1:12" ht="12.75">
      <c r="A47" s="74"/>
      <c r="B47" s="17"/>
      <c r="C47" s="16" t="s">
        <v>232</v>
      </c>
      <c r="D47" s="10"/>
      <c r="E47" s="10"/>
      <c r="F47" s="10"/>
      <c r="G47" s="10"/>
      <c r="H47" s="10"/>
      <c r="I47" s="75"/>
      <c r="J47" s="4"/>
      <c r="K47" s="4"/>
      <c r="L47" s="4"/>
    </row>
    <row r="48" spans="1:12" ht="12.75">
      <c r="A48" s="167" t="s">
        <v>233</v>
      </c>
      <c r="B48" s="168"/>
      <c r="C48" s="174" t="s">
        <v>293</v>
      </c>
      <c r="D48" s="170"/>
      <c r="E48" s="171"/>
      <c r="F48" s="10"/>
      <c r="G48" s="43" t="s">
        <v>234</v>
      </c>
      <c r="H48" s="174" t="s">
        <v>294</v>
      </c>
      <c r="I48" s="171"/>
      <c r="J48" s="4"/>
      <c r="K48" s="4"/>
      <c r="L48" s="4"/>
    </row>
    <row r="49" spans="1:12" ht="12.75">
      <c r="A49" s="74"/>
      <c r="B49" s="17"/>
      <c r="C49" s="16"/>
      <c r="D49" s="10"/>
      <c r="E49" s="10"/>
      <c r="F49" s="10"/>
      <c r="G49" s="10"/>
      <c r="H49" s="10"/>
      <c r="I49" s="75"/>
      <c r="J49" s="4"/>
      <c r="K49" s="4"/>
      <c r="L49" s="4"/>
    </row>
    <row r="50" spans="1:12" ht="12.75">
      <c r="A50" s="167" t="s">
        <v>220</v>
      </c>
      <c r="B50" s="168"/>
      <c r="C50" s="169" t="s">
        <v>288</v>
      </c>
      <c r="D50" s="170"/>
      <c r="E50" s="170"/>
      <c r="F50" s="170"/>
      <c r="G50" s="170"/>
      <c r="H50" s="170"/>
      <c r="I50" s="171"/>
      <c r="J50" s="4"/>
      <c r="K50" s="4"/>
      <c r="L50" s="4"/>
    </row>
    <row r="51" spans="1:12" ht="12.75">
      <c r="A51" s="74"/>
      <c r="B51" s="17"/>
      <c r="C51" s="10"/>
      <c r="D51" s="10"/>
      <c r="E51" s="10"/>
      <c r="F51" s="10"/>
      <c r="G51" s="10"/>
      <c r="H51" s="10"/>
      <c r="I51" s="75"/>
      <c r="J51" s="4"/>
      <c r="K51" s="4"/>
      <c r="L51" s="4"/>
    </row>
    <row r="52" spans="1:12" ht="12.75">
      <c r="A52" s="172" t="s">
        <v>235</v>
      </c>
      <c r="B52" s="173"/>
      <c r="C52" s="174" t="s">
        <v>289</v>
      </c>
      <c r="D52" s="170"/>
      <c r="E52" s="170"/>
      <c r="F52" s="170"/>
      <c r="G52" s="170"/>
      <c r="H52" s="170"/>
      <c r="I52" s="175"/>
      <c r="J52" s="4"/>
      <c r="K52" s="4"/>
      <c r="L52" s="4"/>
    </row>
    <row r="53" spans="1:12" ht="12.75">
      <c r="A53" s="90"/>
      <c r="B53" s="15"/>
      <c r="C53" s="161" t="s">
        <v>308</v>
      </c>
      <c r="D53" s="161"/>
      <c r="E53" s="161"/>
      <c r="F53" s="161"/>
      <c r="G53" s="161"/>
      <c r="H53" s="161"/>
      <c r="I53" s="91"/>
      <c r="J53" s="4"/>
      <c r="K53" s="4"/>
      <c r="L53" s="4"/>
    </row>
    <row r="54" spans="1:12" ht="12.75">
      <c r="A54" s="90"/>
      <c r="B54" s="15"/>
      <c r="C54" s="31"/>
      <c r="D54" s="31"/>
      <c r="E54" s="31"/>
      <c r="F54" s="31"/>
      <c r="G54" s="31"/>
      <c r="H54" s="31"/>
      <c r="I54" s="91"/>
      <c r="J54" s="4"/>
      <c r="K54" s="4"/>
      <c r="L54" s="4"/>
    </row>
    <row r="55" spans="1:12" ht="12.75">
      <c r="A55" s="90"/>
      <c r="B55" s="176" t="s">
        <v>236</v>
      </c>
      <c r="C55" s="177"/>
      <c r="D55" s="177"/>
      <c r="E55" s="177"/>
      <c r="F55" s="41"/>
      <c r="G55" s="41"/>
      <c r="H55" s="41"/>
      <c r="I55" s="92"/>
      <c r="J55" s="4"/>
      <c r="K55" s="4"/>
      <c r="L55" s="4"/>
    </row>
    <row r="56" spans="1:12" ht="12.75">
      <c r="A56" s="90"/>
      <c r="B56" s="156" t="s">
        <v>265</v>
      </c>
      <c r="C56" s="157"/>
      <c r="D56" s="157"/>
      <c r="E56" s="157"/>
      <c r="F56" s="157"/>
      <c r="G56" s="157"/>
      <c r="H56" s="157"/>
      <c r="I56" s="158"/>
      <c r="J56" s="4"/>
      <c r="K56" s="4"/>
      <c r="L56" s="4"/>
    </row>
    <row r="57" spans="1:12" ht="12.75">
      <c r="A57" s="90"/>
      <c r="B57" s="156" t="s">
        <v>295</v>
      </c>
      <c r="C57" s="157"/>
      <c r="D57" s="157"/>
      <c r="E57" s="157"/>
      <c r="F57" s="157"/>
      <c r="G57" s="157"/>
      <c r="H57" s="157"/>
      <c r="I57" s="92"/>
      <c r="J57" s="4"/>
      <c r="K57" s="4"/>
      <c r="L57" s="4"/>
    </row>
    <row r="58" spans="1:12" ht="12.75">
      <c r="A58" s="90"/>
      <c r="B58" s="156" t="s">
        <v>266</v>
      </c>
      <c r="C58" s="157"/>
      <c r="D58" s="157"/>
      <c r="E58" s="157"/>
      <c r="F58" s="157"/>
      <c r="G58" s="157"/>
      <c r="H58" s="157"/>
      <c r="I58" s="158"/>
      <c r="J58" s="4"/>
      <c r="K58" s="4"/>
      <c r="L58" s="4"/>
    </row>
    <row r="59" spans="1:12" ht="12.75">
      <c r="A59" s="90"/>
      <c r="B59" s="156" t="s">
        <v>267</v>
      </c>
      <c r="C59" s="157"/>
      <c r="D59" s="157"/>
      <c r="E59" s="157"/>
      <c r="F59" s="157"/>
      <c r="G59" s="157"/>
      <c r="H59" s="157"/>
      <c r="I59" s="158"/>
      <c r="J59" s="4"/>
      <c r="K59" s="4"/>
      <c r="L59" s="4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4"/>
      <c r="K60" s="4"/>
      <c r="L60" s="4"/>
    </row>
    <row r="61" spans="1:12" ht="13.5" thickBot="1">
      <c r="A61" s="96" t="s">
        <v>237</v>
      </c>
      <c r="B61" s="10"/>
      <c r="C61" s="10"/>
      <c r="D61" s="10"/>
      <c r="E61" s="10"/>
      <c r="F61" s="10"/>
      <c r="G61" s="32"/>
      <c r="H61" s="33"/>
      <c r="I61" s="97"/>
      <c r="J61" s="4"/>
      <c r="K61" s="4"/>
      <c r="L61" s="4"/>
    </row>
    <row r="62" spans="1:12" ht="12.75">
      <c r="A62" s="70"/>
      <c r="B62" s="10"/>
      <c r="C62" s="10"/>
      <c r="D62" s="10"/>
      <c r="E62" s="15" t="s">
        <v>238</v>
      </c>
      <c r="F62" s="79"/>
      <c r="G62" s="162" t="s">
        <v>239</v>
      </c>
      <c r="H62" s="163"/>
      <c r="I62" s="164"/>
      <c r="J62" s="4"/>
      <c r="K62" s="4"/>
      <c r="L62" s="4"/>
    </row>
    <row r="63" spans="1:12" ht="12.75">
      <c r="A63" s="98"/>
      <c r="B63" s="99"/>
      <c r="C63" s="100"/>
      <c r="D63" s="100"/>
      <c r="E63" s="100"/>
      <c r="F63" s="100"/>
      <c r="G63" s="165"/>
      <c r="H63" s="166"/>
      <c r="I63" s="101"/>
      <c r="J63" s="4"/>
      <c r="K63" s="4"/>
      <c r="L63" s="4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2"/>
  <sheetViews>
    <sheetView view="pageBreakPreview" zoomScale="110" zoomScaleSheetLayoutView="110" workbookViewId="0" topLeftCell="A1">
      <selection activeCell="H125" sqref="H125"/>
    </sheetView>
  </sheetViews>
  <sheetFormatPr defaultColWidth="9.140625" defaultRowHeight="12.75"/>
  <cols>
    <col min="1" max="8" width="9.140625" style="44" customWidth="1"/>
    <col min="9" max="9" width="9.140625" style="120" customWidth="1"/>
    <col min="10" max="10" width="11.140625" style="120" bestFit="1" customWidth="1"/>
    <col min="11" max="11" width="11.421875" style="120" customWidth="1"/>
    <col min="12" max="16384" width="9.140625" style="44" customWidth="1"/>
  </cols>
  <sheetData>
    <row r="1" spans="1:11" ht="12.75" customHeight="1">
      <c r="A1" s="198" t="s">
        <v>126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306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290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49</v>
      </c>
      <c r="B4" s="204"/>
      <c r="C4" s="204"/>
      <c r="D4" s="204"/>
      <c r="E4" s="204"/>
      <c r="F4" s="204"/>
      <c r="G4" s="204"/>
      <c r="H4" s="205"/>
      <c r="I4" s="49" t="s">
        <v>298</v>
      </c>
      <c r="J4" s="48" t="s">
        <v>276</v>
      </c>
      <c r="K4" s="49" t="s">
        <v>277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47">
        <v>2</v>
      </c>
      <c r="J5" s="46">
        <v>3</v>
      </c>
      <c r="K5" s="46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50</v>
      </c>
      <c r="B7" s="211"/>
      <c r="C7" s="211"/>
      <c r="D7" s="211"/>
      <c r="E7" s="211"/>
      <c r="F7" s="211"/>
      <c r="G7" s="211"/>
      <c r="H7" s="212"/>
      <c r="I7" s="113">
        <v>1</v>
      </c>
      <c r="J7" s="110">
        <v>0</v>
      </c>
      <c r="K7" s="111">
        <v>0</v>
      </c>
    </row>
    <row r="8" spans="1:11" ht="12.75">
      <c r="A8" s="213" t="s">
        <v>301</v>
      </c>
      <c r="B8" s="214"/>
      <c r="C8" s="214"/>
      <c r="D8" s="214"/>
      <c r="E8" s="214"/>
      <c r="F8" s="214"/>
      <c r="G8" s="214"/>
      <c r="H8" s="215"/>
      <c r="I8" s="114">
        <v>2</v>
      </c>
      <c r="J8" s="128">
        <v>780973966</v>
      </c>
      <c r="K8" s="128">
        <f>K9+K16+K26+K35+K39</f>
        <v>745286471</v>
      </c>
    </row>
    <row r="9" spans="1:11" ht="12.75">
      <c r="A9" s="213" t="s">
        <v>169</v>
      </c>
      <c r="B9" s="214"/>
      <c r="C9" s="214"/>
      <c r="D9" s="214"/>
      <c r="E9" s="214"/>
      <c r="F9" s="214"/>
      <c r="G9" s="214"/>
      <c r="H9" s="215"/>
      <c r="I9" s="114">
        <v>3</v>
      </c>
      <c r="J9" s="128">
        <v>5611683</v>
      </c>
      <c r="K9" s="128">
        <f>SUM(K10:K15)</f>
        <v>3688577</v>
      </c>
    </row>
    <row r="10" spans="1:11" ht="12.75">
      <c r="A10" s="216" t="s">
        <v>98</v>
      </c>
      <c r="B10" s="217"/>
      <c r="C10" s="217"/>
      <c r="D10" s="217"/>
      <c r="E10" s="217"/>
      <c r="F10" s="217"/>
      <c r="G10" s="217"/>
      <c r="H10" s="218"/>
      <c r="I10" s="114">
        <v>4</v>
      </c>
      <c r="J10" s="111">
        <v>0</v>
      </c>
      <c r="K10" s="111"/>
    </row>
    <row r="11" spans="1:11" ht="12.75">
      <c r="A11" s="216" t="s">
        <v>8</v>
      </c>
      <c r="B11" s="217"/>
      <c r="C11" s="217"/>
      <c r="D11" s="217"/>
      <c r="E11" s="217"/>
      <c r="F11" s="217"/>
      <c r="G11" s="217"/>
      <c r="H11" s="218"/>
      <c r="I11" s="114">
        <v>5</v>
      </c>
      <c r="J11" s="111">
        <v>5611683</v>
      </c>
      <c r="K11" s="111">
        <v>3688577</v>
      </c>
    </row>
    <row r="12" spans="1:11" ht="12.75">
      <c r="A12" s="216" t="s">
        <v>99</v>
      </c>
      <c r="B12" s="217"/>
      <c r="C12" s="217"/>
      <c r="D12" s="217"/>
      <c r="E12" s="217"/>
      <c r="F12" s="217"/>
      <c r="G12" s="217"/>
      <c r="H12" s="218"/>
      <c r="I12" s="114">
        <v>6</v>
      </c>
      <c r="J12" s="111">
        <v>0</v>
      </c>
      <c r="K12" s="111"/>
    </row>
    <row r="13" spans="1:11" ht="12.75">
      <c r="A13" s="216" t="s">
        <v>172</v>
      </c>
      <c r="B13" s="217"/>
      <c r="C13" s="217"/>
      <c r="D13" s="217"/>
      <c r="E13" s="217"/>
      <c r="F13" s="217"/>
      <c r="G13" s="217"/>
      <c r="H13" s="218"/>
      <c r="I13" s="114">
        <v>7</v>
      </c>
      <c r="J13" s="111">
        <v>0</v>
      </c>
      <c r="K13" s="111"/>
    </row>
    <row r="14" spans="1:11" ht="12.75">
      <c r="A14" s="216" t="s">
        <v>173</v>
      </c>
      <c r="B14" s="217"/>
      <c r="C14" s="217"/>
      <c r="D14" s="217"/>
      <c r="E14" s="217"/>
      <c r="F14" s="217"/>
      <c r="G14" s="217"/>
      <c r="H14" s="218"/>
      <c r="I14" s="114">
        <v>8</v>
      </c>
      <c r="J14" s="111">
        <v>0</v>
      </c>
      <c r="K14" s="111"/>
    </row>
    <row r="15" spans="1:11" ht="12.75">
      <c r="A15" s="216" t="s">
        <v>174</v>
      </c>
      <c r="B15" s="217"/>
      <c r="C15" s="217"/>
      <c r="D15" s="217"/>
      <c r="E15" s="217"/>
      <c r="F15" s="217"/>
      <c r="G15" s="217"/>
      <c r="H15" s="218"/>
      <c r="I15" s="114">
        <v>9</v>
      </c>
      <c r="J15" s="111">
        <v>0</v>
      </c>
      <c r="K15" s="111"/>
    </row>
    <row r="16" spans="1:11" ht="12.75">
      <c r="A16" s="213" t="s">
        <v>170</v>
      </c>
      <c r="B16" s="214"/>
      <c r="C16" s="214"/>
      <c r="D16" s="214"/>
      <c r="E16" s="214"/>
      <c r="F16" s="214"/>
      <c r="G16" s="214"/>
      <c r="H16" s="215"/>
      <c r="I16" s="114">
        <v>10</v>
      </c>
      <c r="J16" s="128">
        <v>750079612</v>
      </c>
      <c r="K16" s="128">
        <f>SUM(K17:K25)</f>
        <v>716332093</v>
      </c>
    </row>
    <row r="17" spans="1:11" ht="12.75">
      <c r="A17" s="216" t="s">
        <v>175</v>
      </c>
      <c r="B17" s="217"/>
      <c r="C17" s="217"/>
      <c r="D17" s="217"/>
      <c r="E17" s="217"/>
      <c r="F17" s="217"/>
      <c r="G17" s="217"/>
      <c r="H17" s="218"/>
      <c r="I17" s="114">
        <v>11</v>
      </c>
      <c r="J17" s="112">
        <v>185830699</v>
      </c>
      <c r="K17" s="111">
        <v>178962809</v>
      </c>
    </row>
    <row r="18" spans="1:11" ht="12.75">
      <c r="A18" s="216" t="s">
        <v>210</v>
      </c>
      <c r="B18" s="217"/>
      <c r="C18" s="217"/>
      <c r="D18" s="217"/>
      <c r="E18" s="217"/>
      <c r="F18" s="217"/>
      <c r="G18" s="217"/>
      <c r="H18" s="218"/>
      <c r="I18" s="114">
        <v>12</v>
      </c>
      <c r="J18" s="112">
        <v>505420384</v>
      </c>
      <c r="K18" s="111">
        <v>489938545</v>
      </c>
    </row>
    <row r="19" spans="1:11" ht="12.75">
      <c r="A19" s="216" t="s">
        <v>176</v>
      </c>
      <c r="B19" s="217"/>
      <c r="C19" s="217"/>
      <c r="D19" s="217"/>
      <c r="E19" s="217"/>
      <c r="F19" s="217"/>
      <c r="G19" s="217"/>
      <c r="H19" s="218"/>
      <c r="I19" s="114">
        <v>13</v>
      </c>
      <c r="J19" s="112">
        <v>50788026</v>
      </c>
      <c r="K19" s="111">
        <v>41001294</v>
      </c>
    </row>
    <row r="20" spans="1:11" ht="12.75">
      <c r="A20" s="216" t="s">
        <v>20</v>
      </c>
      <c r="B20" s="217"/>
      <c r="C20" s="217"/>
      <c r="D20" s="217"/>
      <c r="E20" s="217"/>
      <c r="F20" s="217"/>
      <c r="G20" s="217"/>
      <c r="H20" s="218"/>
      <c r="I20" s="114">
        <v>14</v>
      </c>
      <c r="J20" s="112">
        <v>6966466</v>
      </c>
      <c r="K20" s="111">
        <v>5384002</v>
      </c>
    </row>
    <row r="21" spans="1:11" ht="12.75">
      <c r="A21" s="216" t="s">
        <v>21</v>
      </c>
      <c r="B21" s="217"/>
      <c r="C21" s="217"/>
      <c r="D21" s="217"/>
      <c r="E21" s="217"/>
      <c r="F21" s="217"/>
      <c r="G21" s="217"/>
      <c r="H21" s="218"/>
      <c r="I21" s="114">
        <v>15</v>
      </c>
      <c r="J21" s="111"/>
      <c r="K21" s="111"/>
    </row>
    <row r="22" spans="1:11" ht="12.75">
      <c r="A22" s="216" t="s">
        <v>62</v>
      </c>
      <c r="B22" s="217"/>
      <c r="C22" s="217"/>
      <c r="D22" s="217"/>
      <c r="E22" s="217"/>
      <c r="F22" s="217"/>
      <c r="G22" s="217"/>
      <c r="H22" s="218"/>
      <c r="I22" s="114">
        <v>16</v>
      </c>
      <c r="J22" s="111">
        <v>33657</v>
      </c>
      <c r="K22" s="111"/>
    </row>
    <row r="23" spans="1:11" ht="12.75">
      <c r="A23" s="216" t="s">
        <v>63</v>
      </c>
      <c r="B23" s="217"/>
      <c r="C23" s="217"/>
      <c r="D23" s="217"/>
      <c r="E23" s="217"/>
      <c r="F23" s="217"/>
      <c r="G23" s="217"/>
      <c r="H23" s="218"/>
      <c r="I23" s="114">
        <v>17</v>
      </c>
      <c r="J23" s="112">
        <v>809082</v>
      </c>
      <c r="K23" s="111">
        <v>814145</v>
      </c>
    </row>
    <row r="24" spans="1:11" ht="12.75">
      <c r="A24" s="216" t="s">
        <v>64</v>
      </c>
      <c r="B24" s="217"/>
      <c r="C24" s="217"/>
      <c r="D24" s="217"/>
      <c r="E24" s="217"/>
      <c r="F24" s="217"/>
      <c r="G24" s="217"/>
      <c r="H24" s="218"/>
      <c r="I24" s="114">
        <v>18</v>
      </c>
      <c r="J24" s="112">
        <v>231298</v>
      </c>
      <c r="K24" s="111">
        <v>231298</v>
      </c>
    </row>
    <row r="25" spans="1:11" ht="12.75">
      <c r="A25" s="216" t="s">
        <v>65</v>
      </c>
      <c r="B25" s="217"/>
      <c r="C25" s="217"/>
      <c r="D25" s="217"/>
      <c r="E25" s="217"/>
      <c r="F25" s="217"/>
      <c r="G25" s="217"/>
      <c r="H25" s="218"/>
      <c r="I25" s="114">
        <v>19</v>
      </c>
      <c r="J25" s="111">
        <v>0</v>
      </c>
      <c r="K25" s="111"/>
    </row>
    <row r="26" spans="1:11" ht="12.75">
      <c r="A26" s="213" t="s">
        <v>157</v>
      </c>
      <c r="B26" s="214"/>
      <c r="C26" s="214"/>
      <c r="D26" s="214"/>
      <c r="E26" s="214"/>
      <c r="F26" s="214"/>
      <c r="G26" s="214"/>
      <c r="H26" s="215"/>
      <c r="I26" s="114">
        <v>20</v>
      </c>
      <c r="J26" s="128">
        <v>22148995</v>
      </c>
      <c r="K26" s="128">
        <f>SUM(K27:K34)</f>
        <v>22116297</v>
      </c>
    </row>
    <row r="27" spans="1:11" ht="12.75">
      <c r="A27" s="216" t="s">
        <v>66</v>
      </c>
      <c r="B27" s="217"/>
      <c r="C27" s="217"/>
      <c r="D27" s="217"/>
      <c r="E27" s="217"/>
      <c r="F27" s="217"/>
      <c r="G27" s="217"/>
      <c r="H27" s="218"/>
      <c r="I27" s="114">
        <v>21</v>
      </c>
      <c r="J27" s="112">
        <v>16834814</v>
      </c>
      <c r="K27" s="111">
        <v>16774813</v>
      </c>
    </row>
    <row r="28" spans="1:11" ht="12.75">
      <c r="A28" s="216" t="s">
        <v>67</v>
      </c>
      <c r="B28" s="217"/>
      <c r="C28" s="217"/>
      <c r="D28" s="217"/>
      <c r="E28" s="217"/>
      <c r="F28" s="217"/>
      <c r="G28" s="217"/>
      <c r="H28" s="218"/>
      <c r="I28" s="114">
        <v>22</v>
      </c>
      <c r="J28" s="112"/>
      <c r="K28" s="111"/>
    </row>
    <row r="29" spans="1:11" ht="12.75">
      <c r="A29" s="216" t="s">
        <v>68</v>
      </c>
      <c r="B29" s="217"/>
      <c r="C29" s="217"/>
      <c r="D29" s="217"/>
      <c r="E29" s="217"/>
      <c r="F29" s="217"/>
      <c r="G29" s="217"/>
      <c r="H29" s="218"/>
      <c r="I29" s="114">
        <v>23</v>
      </c>
      <c r="J29" s="112">
        <v>165900</v>
      </c>
      <c r="K29" s="111">
        <v>165900</v>
      </c>
    </row>
    <row r="30" spans="1:11" ht="12.75">
      <c r="A30" s="216" t="s">
        <v>73</v>
      </c>
      <c r="B30" s="217"/>
      <c r="C30" s="217"/>
      <c r="D30" s="217"/>
      <c r="E30" s="217"/>
      <c r="F30" s="217"/>
      <c r="G30" s="217"/>
      <c r="H30" s="218"/>
      <c r="I30" s="114">
        <v>24</v>
      </c>
      <c r="J30" s="112"/>
      <c r="K30" s="111"/>
    </row>
    <row r="31" spans="1:11" ht="12.75">
      <c r="A31" s="216" t="s">
        <v>74</v>
      </c>
      <c r="B31" s="217"/>
      <c r="C31" s="217"/>
      <c r="D31" s="217"/>
      <c r="E31" s="217"/>
      <c r="F31" s="217"/>
      <c r="G31" s="217"/>
      <c r="H31" s="218"/>
      <c r="I31" s="114">
        <v>25</v>
      </c>
      <c r="J31" s="112"/>
      <c r="K31" s="111"/>
    </row>
    <row r="32" spans="1:11" ht="12.75">
      <c r="A32" s="216" t="s">
        <v>75</v>
      </c>
      <c r="B32" s="217"/>
      <c r="C32" s="217"/>
      <c r="D32" s="217"/>
      <c r="E32" s="217"/>
      <c r="F32" s="217"/>
      <c r="G32" s="217"/>
      <c r="H32" s="218"/>
      <c r="I32" s="114">
        <v>26</v>
      </c>
      <c r="J32" s="112">
        <v>782828</v>
      </c>
      <c r="K32" s="111">
        <v>810131</v>
      </c>
    </row>
    <row r="33" spans="1:11" ht="12.75">
      <c r="A33" s="216" t="s">
        <v>69</v>
      </c>
      <c r="B33" s="217"/>
      <c r="C33" s="217"/>
      <c r="D33" s="217"/>
      <c r="E33" s="217"/>
      <c r="F33" s="217"/>
      <c r="G33" s="217"/>
      <c r="H33" s="218"/>
      <c r="I33" s="114">
        <v>27</v>
      </c>
      <c r="J33" s="112">
        <v>4365453</v>
      </c>
      <c r="K33" s="111">
        <v>4365453</v>
      </c>
    </row>
    <row r="34" spans="1:11" ht="12.75">
      <c r="A34" s="216" t="s">
        <v>150</v>
      </c>
      <c r="B34" s="217"/>
      <c r="C34" s="217"/>
      <c r="D34" s="217"/>
      <c r="E34" s="217"/>
      <c r="F34" s="217"/>
      <c r="G34" s="217"/>
      <c r="H34" s="218"/>
      <c r="I34" s="114">
        <v>28</v>
      </c>
      <c r="J34" s="112"/>
      <c r="K34" s="111"/>
    </row>
    <row r="35" spans="1:11" ht="12.75">
      <c r="A35" s="213" t="s">
        <v>151</v>
      </c>
      <c r="B35" s="214"/>
      <c r="C35" s="214"/>
      <c r="D35" s="214"/>
      <c r="E35" s="214"/>
      <c r="F35" s="214"/>
      <c r="G35" s="214"/>
      <c r="H35" s="215"/>
      <c r="I35" s="114">
        <v>29</v>
      </c>
      <c r="J35" s="128">
        <v>3133676</v>
      </c>
      <c r="K35" s="128">
        <f>SUM(K36:K38)</f>
        <v>3149504</v>
      </c>
    </row>
    <row r="36" spans="1:11" ht="12.75">
      <c r="A36" s="216" t="s">
        <v>70</v>
      </c>
      <c r="B36" s="217"/>
      <c r="C36" s="217"/>
      <c r="D36" s="217"/>
      <c r="E36" s="217"/>
      <c r="F36" s="217"/>
      <c r="G36" s="217"/>
      <c r="H36" s="218"/>
      <c r="I36" s="114">
        <v>30</v>
      </c>
      <c r="J36" s="112">
        <v>2579386</v>
      </c>
      <c r="K36" s="111">
        <v>2623073</v>
      </c>
    </row>
    <row r="37" spans="1:11" ht="12.75">
      <c r="A37" s="216" t="s">
        <v>71</v>
      </c>
      <c r="B37" s="217"/>
      <c r="C37" s="217"/>
      <c r="D37" s="217"/>
      <c r="E37" s="217"/>
      <c r="F37" s="217"/>
      <c r="G37" s="217"/>
      <c r="H37" s="218"/>
      <c r="I37" s="114">
        <v>31</v>
      </c>
      <c r="J37" s="112"/>
      <c r="K37" s="111"/>
    </row>
    <row r="38" spans="1:11" ht="12.75">
      <c r="A38" s="216" t="s">
        <v>72</v>
      </c>
      <c r="B38" s="217"/>
      <c r="C38" s="217"/>
      <c r="D38" s="217"/>
      <c r="E38" s="217"/>
      <c r="F38" s="217"/>
      <c r="G38" s="217"/>
      <c r="H38" s="218"/>
      <c r="I38" s="114">
        <v>32</v>
      </c>
      <c r="J38" s="112">
        <v>554290</v>
      </c>
      <c r="K38" s="111">
        <v>526431</v>
      </c>
    </row>
    <row r="39" spans="1:11" ht="12.75">
      <c r="A39" s="216" t="s">
        <v>152</v>
      </c>
      <c r="B39" s="217"/>
      <c r="C39" s="217"/>
      <c r="D39" s="217"/>
      <c r="E39" s="217"/>
      <c r="F39" s="217"/>
      <c r="G39" s="217"/>
      <c r="H39" s="218"/>
      <c r="I39" s="114">
        <v>33</v>
      </c>
      <c r="J39" s="111"/>
      <c r="K39" s="111"/>
    </row>
    <row r="40" spans="1:11" ht="12.75">
      <c r="A40" s="213" t="s">
        <v>300</v>
      </c>
      <c r="B40" s="214"/>
      <c r="C40" s="214"/>
      <c r="D40" s="214"/>
      <c r="E40" s="214"/>
      <c r="F40" s="214"/>
      <c r="G40" s="214"/>
      <c r="H40" s="215"/>
      <c r="I40" s="114">
        <v>34</v>
      </c>
      <c r="J40" s="128">
        <v>94441932</v>
      </c>
      <c r="K40" s="128">
        <f>K41+K49+K56+K64</f>
        <v>75387981</v>
      </c>
    </row>
    <row r="41" spans="1:11" ht="12.75">
      <c r="A41" s="216" t="s">
        <v>90</v>
      </c>
      <c r="B41" s="217"/>
      <c r="C41" s="217"/>
      <c r="D41" s="217"/>
      <c r="E41" s="217"/>
      <c r="F41" s="217"/>
      <c r="G41" s="217"/>
      <c r="H41" s="218"/>
      <c r="I41" s="114">
        <v>35</v>
      </c>
      <c r="J41" s="110">
        <v>38686495</v>
      </c>
      <c r="K41" s="110">
        <f>K42+K43+K44+K45+K46+K47+K48</f>
        <v>33834998</v>
      </c>
    </row>
    <row r="42" spans="1:11" ht="12.75">
      <c r="A42" s="216" t="s">
        <v>102</v>
      </c>
      <c r="B42" s="217"/>
      <c r="C42" s="217"/>
      <c r="D42" s="217"/>
      <c r="E42" s="217"/>
      <c r="F42" s="217"/>
      <c r="G42" s="217"/>
      <c r="H42" s="218"/>
      <c r="I42" s="114">
        <v>36</v>
      </c>
      <c r="J42" s="112">
        <v>14190529</v>
      </c>
      <c r="K42" s="111">
        <v>12370031</v>
      </c>
    </row>
    <row r="43" spans="1:11" ht="12.75">
      <c r="A43" s="216" t="s">
        <v>103</v>
      </c>
      <c r="B43" s="217"/>
      <c r="C43" s="217"/>
      <c r="D43" s="217"/>
      <c r="E43" s="217"/>
      <c r="F43" s="217"/>
      <c r="G43" s="217"/>
      <c r="H43" s="218"/>
      <c r="I43" s="114">
        <v>37</v>
      </c>
      <c r="J43" s="112">
        <v>545413</v>
      </c>
      <c r="K43" s="111">
        <v>708287</v>
      </c>
    </row>
    <row r="44" spans="1:11" ht="12.75">
      <c r="A44" s="216" t="s">
        <v>76</v>
      </c>
      <c r="B44" s="217"/>
      <c r="C44" s="217"/>
      <c r="D44" s="217"/>
      <c r="E44" s="217"/>
      <c r="F44" s="217"/>
      <c r="G44" s="217"/>
      <c r="H44" s="218"/>
      <c r="I44" s="114">
        <v>38</v>
      </c>
      <c r="J44" s="112">
        <v>12362516</v>
      </c>
      <c r="K44" s="111">
        <v>12939003</v>
      </c>
    </row>
    <row r="45" spans="1:11" ht="12.75">
      <c r="A45" s="216" t="s">
        <v>77</v>
      </c>
      <c r="B45" s="217"/>
      <c r="C45" s="217"/>
      <c r="D45" s="217"/>
      <c r="E45" s="217"/>
      <c r="F45" s="217"/>
      <c r="G45" s="217"/>
      <c r="H45" s="218"/>
      <c r="I45" s="114">
        <v>39</v>
      </c>
      <c r="J45" s="112">
        <v>11054563</v>
      </c>
      <c r="K45" s="111">
        <v>7415023</v>
      </c>
    </row>
    <row r="46" spans="1:11" ht="12.75">
      <c r="A46" s="216" t="s">
        <v>78</v>
      </c>
      <c r="B46" s="217"/>
      <c r="C46" s="217"/>
      <c r="D46" s="217"/>
      <c r="E46" s="217"/>
      <c r="F46" s="217"/>
      <c r="G46" s="217"/>
      <c r="H46" s="218"/>
      <c r="I46" s="114">
        <v>40</v>
      </c>
      <c r="J46" s="112">
        <v>533474</v>
      </c>
      <c r="K46" s="111">
        <v>402654</v>
      </c>
    </row>
    <row r="47" spans="1:11" ht="12.75">
      <c r="A47" s="216" t="s">
        <v>79</v>
      </c>
      <c r="B47" s="217"/>
      <c r="C47" s="217"/>
      <c r="D47" s="217"/>
      <c r="E47" s="217"/>
      <c r="F47" s="217"/>
      <c r="G47" s="217"/>
      <c r="H47" s="218"/>
      <c r="I47" s="114">
        <v>41</v>
      </c>
      <c r="J47" s="112"/>
      <c r="K47" s="111"/>
    </row>
    <row r="48" spans="1:11" ht="12.75">
      <c r="A48" s="216" t="s">
        <v>80</v>
      </c>
      <c r="B48" s="217"/>
      <c r="C48" s="217"/>
      <c r="D48" s="217"/>
      <c r="E48" s="217"/>
      <c r="F48" s="217"/>
      <c r="G48" s="217"/>
      <c r="H48" s="218"/>
      <c r="I48" s="114">
        <v>42</v>
      </c>
      <c r="J48" s="112"/>
      <c r="K48" s="111"/>
    </row>
    <row r="49" spans="1:11" ht="12.75">
      <c r="A49" s="213" t="s">
        <v>91</v>
      </c>
      <c r="B49" s="214"/>
      <c r="C49" s="214"/>
      <c r="D49" s="214"/>
      <c r="E49" s="214"/>
      <c r="F49" s="214"/>
      <c r="G49" s="214"/>
      <c r="H49" s="215"/>
      <c r="I49" s="114">
        <v>43</v>
      </c>
      <c r="J49" s="128">
        <v>51452392</v>
      </c>
      <c r="K49" s="128">
        <f>SUM(K50:K55)</f>
        <v>38607789</v>
      </c>
    </row>
    <row r="50" spans="1:11" ht="12.75">
      <c r="A50" s="216" t="s">
        <v>164</v>
      </c>
      <c r="B50" s="217"/>
      <c r="C50" s="217"/>
      <c r="D50" s="217"/>
      <c r="E50" s="217"/>
      <c r="F50" s="217"/>
      <c r="G50" s="217"/>
      <c r="H50" s="218"/>
      <c r="I50" s="114">
        <v>44</v>
      </c>
      <c r="J50" s="112">
        <v>19442740</v>
      </c>
      <c r="K50" s="111">
        <v>6735207</v>
      </c>
    </row>
    <row r="51" spans="1:11" ht="12.75">
      <c r="A51" s="216" t="s">
        <v>165</v>
      </c>
      <c r="B51" s="217"/>
      <c r="C51" s="217"/>
      <c r="D51" s="217"/>
      <c r="E51" s="217"/>
      <c r="F51" s="217"/>
      <c r="G51" s="217"/>
      <c r="H51" s="218"/>
      <c r="I51" s="114">
        <v>45</v>
      </c>
      <c r="J51" s="112">
        <v>15241025</v>
      </c>
      <c r="K51" s="111">
        <v>14142775</v>
      </c>
    </row>
    <row r="52" spans="1:11" ht="12.75">
      <c r="A52" s="216" t="s">
        <v>166</v>
      </c>
      <c r="B52" s="217"/>
      <c r="C52" s="217"/>
      <c r="D52" s="217"/>
      <c r="E52" s="217"/>
      <c r="F52" s="217"/>
      <c r="G52" s="217"/>
      <c r="H52" s="218"/>
      <c r="I52" s="114">
        <v>46</v>
      </c>
      <c r="J52" s="112"/>
      <c r="K52" s="111"/>
    </row>
    <row r="53" spans="1:11" ht="12.75">
      <c r="A53" s="216" t="s">
        <v>167</v>
      </c>
      <c r="B53" s="217"/>
      <c r="C53" s="217"/>
      <c r="D53" s="217"/>
      <c r="E53" s="217"/>
      <c r="F53" s="217"/>
      <c r="G53" s="217"/>
      <c r="H53" s="218"/>
      <c r="I53" s="114">
        <v>47</v>
      </c>
      <c r="J53" s="112">
        <v>202127</v>
      </c>
      <c r="K53" s="111">
        <v>248189</v>
      </c>
    </row>
    <row r="54" spans="1:11" ht="12.75">
      <c r="A54" s="216" t="s">
        <v>5</v>
      </c>
      <c r="B54" s="217"/>
      <c r="C54" s="217"/>
      <c r="D54" s="217"/>
      <c r="E54" s="217"/>
      <c r="F54" s="217"/>
      <c r="G54" s="217"/>
      <c r="H54" s="218"/>
      <c r="I54" s="114">
        <v>48</v>
      </c>
      <c r="J54" s="112">
        <v>16218825</v>
      </c>
      <c r="K54" s="111">
        <v>17266165</v>
      </c>
    </row>
    <row r="55" spans="1:11" ht="12.75">
      <c r="A55" s="216" t="s">
        <v>6</v>
      </c>
      <c r="B55" s="217"/>
      <c r="C55" s="217"/>
      <c r="D55" s="217"/>
      <c r="E55" s="217"/>
      <c r="F55" s="217"/>
      <c r="G55" s="217"/>
      <c r="H55" s="218"/>
      <c r="I55" s="114">
        <v>49</v>
      </c>
      <c r="J55" s="112">
        <v>347675</v>
      </c>
      <c r="K55" s="111">
        <v>215453</v>
      </c>
    </row>
    <row r="56" spans="1:11" ht="12.75">
      <c r="A56" s="213" t="s">
        <v>92</v>
      </c>
      <c r="B56" s="214"/>
      <c r="C56" s="214"/>
      <c r="D56" s="214"/>
      <c r="E56" s="214"/>
      <c r="F56" s="214"/>
      <c r="G56" s="214"/>
      <c r="H56" s="215"/>
      <c r="I56" s="114">
        <v>50</v>
      </c>
      <c r="J56" s="128">
        <v>2772605</v>
      </c>
      <c r="K56" s="128">
        <f>SUM(K57:K63)</f>
        <v>1972072</v>
      </c>
    </row>
    <row r="57" spans="1:11" ht="12.75">
      <c r="A57" s="216" t="s">
        <v>66</v>
      </c>
      <c r="B57" s="217"/>
      <c r="C57" s="217"/>
      <c r="D57" s="217"/>
      <c r="E57" s="217"/>
      <c r="F57" s="217"/>
      <c r="G57" s="217"/>
      <c r="H57" s="218"/>
      <c r="I57" s="114">
        <v>51</v>
      </c>
      <c r="J57" s="112"/>
      <c r="K57" s="111"/>
    </row>
    <row r="58" spans="1:11" ht="12.75">
      <c r="A58" s="216" t="s">
        <v>67</v>
      </c>
      <c r="B58" s="217"/>
      <c r="C58" s="217"/>
      <c r="D58" s="217"/>
      <c r="E58" s="217"/>
      <c r="F58" s="217"/>
      <c r="G58" s="217"/>
      <c r="H58" s="218"/>
      <c r="I58" s="114">
        <v>52</v>
      </c>
      <c r="J58" s="112">
        <v>713808</v>
      </c>
      <c r="K58" s="111"/>
    </row>
    <row r="59" spans="1:11" ht="12.75">
      <c r="A59" s="216" t="s">
        <v>205</v>
      </c>
      <c r="B59" s="217"/>
      <c r="C59" s="217"/>
      <c r="D59" s="217"/>
      <c r="E59" s="217"/>
      <c r="F59" s="217"/>
      <c r="G59" s="217"/>
      <c r="H59" s="218"/>
      <c r="I59" s="114">
        <v>53</v>
      </c>
      <c r="J59" s="112"/>
      <c r="K59" s="111"/>
    </row>
    <row r="60" spans="1:11" ht="12.75">
      <c r="A60" s="216" t="s">
        <v>73</v>
      </c>
      <c r="B60" s="217"/>
      <c r="C60" s="217"/>
      <c r="D60" s="217"/>
      <c r="E60" s="217"/>
      <c r="F60" s="217"/>
      <c r="G60" s="217"/>
      <c r="H60" s="218"/>
      <c r="I60" s="114">
        <v>54</v>
      </c>
      <c r="J60" s="112"/>
      <c r="K60" s="111"/>
    </row>
    <row r="61" spans="1:11" ht="12.75">
      <c r="A61" s="216" t="s">
        <v>74</v>
      </c>
      <c r="B61" s="217"/>
      <c r="C61" s="217"/>
      <c r="D61" s="217"/>
      <c r="E61" s="217"/>
      <c r="F61" s="217"/>
      <c r="G61" s="217"/>
      <c r="H61" s="218"/>
      <c r="I61" s="114">
        <v>55</v>
      </c>
      <c r="J61" s="112">
        <v>1057888</v>
      </c>
      <c r="K61" s="111">
        <v>1526248</v>
      </c>
    </row>
    <row r="62" spans="1:11" ht="12.75">
      <c r="A62" s="216" t="s">
        <v>75</v>
      </c>
      <c r="B62" s="217"/>
      <c r="C62" s="217"/>
      <c r="D62" s="217"/>
      <c r="E62" s="217"/>
      <c r="F62" s="217"/>
      <c r="G62" s="217"/>
      <c r="H62" s="218"/>
      <c r="I62" s="114">
        <v>56</v>
      </c>
      <c r="J62" s="112">
        <v>1000909</v>
      </c>
      <c r="K62" s="111">
        <v>445824</v>
      </c>
    </row>
    <row r="63" spans="1:11" ht="12.75">
      <c r="A63" s="216" t="s">
        <v>39</v>
      </c>
      <c r="B63" s="217"/>
      <c r="C63" s="217"/>
      <c r="D63" s="217"/>
      <c r="E63" s="217"/>
      <c r="F63" s="217"/>
      <c r="G63" s="217"/>
      <c r="H63" s="218"/>
      <c r="I63" s="114">
        <v>57</v>
      </c>
      <c r="J63" s="112"/>
      <c r="K63" s="111"/>
    </row>
    <row r="64" spans="1:11" ht="12.75">
      <c r="A64" s="213" t="s">
        <v>171</v>
      </c>
      <c r="B64" s="214"/>
      <c r="C64" s="214"/>
      <c r="D64" s="214"/>
      <c r="E64" s="214"/>
      <c r="F64" s="214"/>
      <c r="G64" s="214"/>
      <c r="H64" s="215"/>
      <c r="I64" s="114">
        <v>58</v>
      </c>
      <c r="J64" s="129">
        <v>1530440</v>
      </c>
      <c r="K64" s="130">
        <v>973122</v>
      </c>
    </row>
    <row r="65" spans="1:11" ht="12.75">
      <c r="A65" s="213" t="s">
        <v>46</v>
      </c>
      <c r="B65" s="214"/>
      <c r="C65" s="214"/>
      <c r="D65" s="214"/>
      <c r="E65" s="214"/>
      <c r="F65" s="214"/>
      <c r="G65" s="214"/>
      <c r="H65" s="215"/>
      <c r="I65" s="114">
        <v>59</v>
      </c>
      <c r="J65" s="129">
        <v>507369</v>
      </c>
      <c r="K65" s="130">
        <v>337657</v>
      </c>
    </row>
    <row r="66" spans="1:11" ht="12.75">
      <c r="A66" s="213" t="s">
        <v>204</v>
      </c>
      <c r="B66" s="214"/>
      <c r="C66" s="214"/>
      <c r="D66" s="214"/>
      <c r="E66" s="214"/>
      <c r="F66" s="214"/>
      <c r="G66" s="214"/>
      <c r="H66" s="215"/>
      <c r="I66" s="114">
        <v>60</v>
      </c>
      <c r="J66" s="128">
        <v>875923267</v>
      </c>
      <c r="K66" s="128">
        <f>K7+K8+K40+K65</f>
        <v>821012109</v>
      </c>
    </row>
    <row r="67" spans="1:11" ht="12.75">
      <c r="A67" s="219" t="s">
        <v>81</v>
      </c>
      <c r="B67" s="220"/>
      <c r="C67" s="220"/>
      <c r="D67" s="220"/>
      <c r="E67" s="220"/>
      <c r="F67" s="220"/>
      <c r="G67" s="220"/>
      <c r="H67" s="221"/>
      <c r="I67" s="119">
        <v>61</v>
      </c>
      <c r="J67" s="129">
        <v>15056729</v>
      </c>
      <c r="K67" s="130">
        <v>3736787</v>
      </c>
    </row>
    <row r="68" spans="1:11" ht="12.75">
      <c r="A68" s="222" t="s">
        <v>48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10" t="s">
        <v>158</v>
      </c>
      <c r="B69" s="211"/>
      <c r="C69" s="211"/>
      <c r="D69" s="211"/>
      <c r="E69" s="211"/>
      <c r="F69" s="211"/>
      <c r="G69" s="211"/>
      <c r="H69" s="212"/>
      <c r="I69" s="113">
        <v>62</v>
      </c>
      <c r="J69" s="128">
        <f>J70+J72+J78+J79+J82+J85</f>
        <v>200008698</v>
      </c>
      <c r="K69" s="128">
        <f>K70+K72+K78+K79+K82+K85</f>
        <v>116878704</v>
      </c>
    </row>
    <row r="70" spans="1:11" ht="12.75">
      <c r="A70" s="216" t="s">
        <v>116</v>
      </c>
      <c r="B70" s="217"/>
      <c r="C70" s="217"/>
      <c r="D70" s="217"/>
      <c r="E70" s="217"/>
      <c r="F70" s="217"/>
      <c r="G70" s="217"/>
      <c r="H70" s="218"/>
      <c r="I70" s="114">
        <v>63</v>
      </c>
      <c r="J70" s="111">
        <v>96040350</v>
      </c>
      <c r="K70" s="111">
        <v>96040350</v>
      </c>
    </row>
    <row r="71" spans="1:11" ht="12.75">
      <c r="A71" s="216" t="s">
        <v>117</v>
      </c>
      <c r="B71" s="217"/>
      <c r="C71" s="217"/>
      <c r="D71" s="217"/>
      <c r="E71" s="217"/>
      <c r="F71" s="217"/>
      <c r="G71" s="217"/>
      <c r="H71" s="218"/>
      <c r="I71" s="114">
        <v>64</v>
      </c>
      <c r="J71" s="111"/>
      <c r="K71" s="111"/>
    </row>
    <row r="72" spans="1:11" ht="12.75">
      <c r="A72" s="216" t="s">
        <v>118</v>
      </c>
      <c r="B72" s="217"/>
      <c r="C72" s="217"/>
      <c r="D72" s="217"/>
      <c r="E72" s="217"/>
      <c r="F72" s="217"/>
      <c r="G72" s="217"/>
      <c r="H72" s="218"/>
      <c r="I72" s="114">
        <v>65</v>
      </c>
      <c r="J72" s="112">
        <v>475381</v>
      </c>
      <c r="K72" s="110">
        <f>K73+K74-K75+K77</f>
        <v>1305931</v>
      </c>
    </row>
    <row r="73" spans="1:11" ht="12.75">
      <c r="A73" s="216" t="s">
        <v>119</v>
      </c>
      <c r="B73" s="217"/>
      <c r="C73" s="217"/>
      <c r="D73" s="217"/>
      <c r="E73" s="217"/>
      <c r="F73" s="217"/>
      <c r="G73" s="217"/>
      <c r="H73" s="218"/>
      <c r="I73" s="114">
        <v>66</v>
      </c>
      <c r="J73" s="111"/>
      <c r="K73" s="111"/>
    </row>
    <row r="74" spans="1:11" ht="12.75">
      <c r="A74" s="216" t="s">
        <v>120</v>
      </c>
      <c r="B74" s="217"/>
      <c r="C74" s="217"/>
      <c r="D74" s="217"/>
      <c r="E74" s="217"/>
      <c r="F74" s="217"/>
      <c r="G74" s="217"/>
      <c r="H74" s="218"/>
      <c r="I74" s="114">
        <v>67</v>
      </c>
      <c r="J74" s="112">
        <v>9182650</v>
      </c>
      <c r="K74" s="111">
        <v>9182650</v>
      </c>
    </row>
    <row r="75" spans="1:11" ht="12.75">
      <c r="A75" s="216" t="s">
        <v>108</v>
      </c>
      <c r="B75" s="217"/>
      <c r="C75" s="217"/>
      <c r="D75" s="217"/>
      <c r="E75" s="217"/>
      <c r="F75" s="217"/>
      <c r="G75" s="217"/>
      <c r="H75" s="218"/>
      <c r="I75" s="114">
        <v>68</v>
      </c>
      <c r="J75" s="112">
        <v>9182650</v>
      </c>
      <c r="K75" s="111">
        <v>9182650</v>
      </c>
    </row>
    <row r="76" spans="1:11" ht="12.75">
      <c r="A76" s="216" t="s">
        <v>109</v>
      </c>
      <c r="B76" s="217"/>
      <c r="C76" s="217"/>
      <c r="D76" s="217"/>
      <c r="E76" s="217"/>
      <c r="F76" s="217"/>
      <c r="G76" s="217"/>
      <c r="H76" s="218"/>
      <c r="I76" s="114">
        <v>69</v>
      </c>
      <c r="J76" s="112"/>
      <c r="K76" s="111"/>
    </row>
    <row r="77" spans="1:11" ht="12.75">
      <c r="A77" s="216" t="s">
        <v>110</v>
      </c>
      <c r="B77" s="217"/>
      <c r="C77" s="217"/>
      <c r="D77" s="217"/>
      <c r="E77" s="217"/>
      <c r="F77" s="217"/>
      <c r="G77" s="217"/>
      <c r="H77" s="218"/>
      <c r="I77" s="114">
        <v>70</v>
      </c>
      <c r="J77" s="112">
        <v>475381</v>
      </c>
      <c r="K77" s="111">
        <v>1305931</v>
      </c>
    </row>
    <row r="78" spans="1:11" ht="12.75">
      <c r="A78" s="216" t="s">
        <v>111</v>
      </c>
      <c r="B78" s="217"/>
      <c r="C78" s="217"/>
      <c r="D78" s="217"/>
      <c r="E78" s="217"/>
      <c r="F78" s="217"/>
      <c r="G78" s="217"/>
      <c r="H78" s="218"/>
      <c r="I78" s="114">
        <v>71</v>
      </c>
      <c r="J78" s="111">
        <v>273081818</v>
      </c>
      <c r="K78" s="111">
        <v>267315189</v>
      </c>
    </row>
    <row r="79" spans="1:11" ht="12.75">
      <c r="A79" s="216" t="s">
        <v>202</v>
      </c>
      <c r="B79" s="217"/>
      <c r="C79" s="217"/>
      <c r="D79" s="217"/>
      <c r="E79" s="217"/>
      <c r="F79" s="217"/>
      <c r="G79" s="217"/>
      <c r="H79" s="218"/>
      <c r="I79" s="114">
        <v>72</v>
      </c>
      <c r="J79" s="110">
        <v>-42975527</v>
      </c>
      <c r="K79" s="110">
        <f>K80-K81</f>
        <v>-183554411</v>
      </c>
    </row>
    <row r="80" spans="1:11" ht="12.75">
      <c r="A80" s="225" t="s">
        <v>136</v>
      </c>
      <c r="B80" s="226"/>
      <c r="C80" s="226"/>
      <c r="D80" s="226"/>
      <c r="E80" s="226"/>
      <c r="F80" s="226"/>
      <c r="G80" s="226"/>
      <c r="H80" s="227"/>
      <c r="I80" s="114">
        <v>73</v>
      </c>
      <c r="J80" s="111"/>
      <c r="K80" s="111"/>
    </row>
    <row r="81" spans="1:11" ht="12.75">
      <c r="A81" s="225" t="s">
        <v>137</v>
      </c>
      <c r="B81" s="226"/>
      <c r="C81" s="226"/>
      <c r="D81" s="226"/>
      <c r="E81" s="226"/>
      <c r="F81" s="226"/>
      <c r="G81" s="226"/>
      <c r="H81" s="227"/>
      <c r="I81" s="114">
        <v>74</v>
      </c>
      <c r="J81" s="111">
        <v>42975527</v>
      </c>
      <c r="K81" s="111">
        <v>183554411</v>
      </c>
    </row>
    <row r="82" spans="1:11" ht="12.75">
      <c r="A82" s="216" t="s">
        <v>203</v>
      </c>
      <c r="B82" s="217"/>
      <c r="C82" s="217"/>
      <c r="D82" s="217"/>
      <c r="E82" s="217"/>
      <c r="F82" s="217"/>
      <c r="G82" s="217"/>
      <c r="H82" s="218"/>
      <c r="I82" s="114">
        <v>75</v>
      </c>
      <c r="J82" s="110">
        <v>-126613324</v>
      </c>
      <c r="K82" s="110">
        <f>K83-K84</f>
        <v>-64228355</v>
      </c>
    </row>
    <row r="83" spans="1:11" ht="12.75">
      <c r="A83" s="225" t="s">
        <v>138</v>
      </c>
      <c r="B83" s="226"/>
      <c r="C83" s="226"/>
      <c r="D83" s="226"/>
      <c r="E83" s="226"/>
      <c r="F83" s="226"/>
      <c r="G83" s="226"/>
      <c r="H83" s="227"/>
      <c r="I83" s="114">
        <v>76</v>
      </c>
      <c r="J83" s="111"/>
      <c r="K83" s="111"/>
    </row>
    <row r="84" spans="1:11" ht="12.75">
      <c r="A84" s="225" t="s">
        <v>139</v>
      </c>
      <c r="B84" s="226"/>
      <c r="C84" s="226"/>
      <c r="D84" s="226"/>
      <c r="E84" s="226"/>
      <c r="F84" s="226"/>
      <c r="G84" s="226"/>
      <c r="H84" s="227"/>
      <c r="I84" s="114">
        <v>77</v>
      </c>
      <c r="J84" s="112">
        <v>126613324</v>
      </c>
      <c r="K84" s="111">
        <v>64228355</v>
      </c>
    </row>
    <row r="85" spans="1:11" ht="12.75">
      <c r="A85" s="216" t="s">
        <v>140</v>
      </c>
      <c r="B85" s="217"/>
      <c r="C85" s="217"/>
      <c r="D85" s="217"/>
      <c r="E85" s="217"/>
      <c r="F85" s="217"/>
      <c r="G85" s="217"/>
      <c r="H85" s="218"/>
      <c r="I85" s="114">
        <v>78</v>
      </c>
      <c r="J85" s="111"/>
      <c r="K85" s="111"/>
    </row>
    <row r="86" spans="1:11" ht="12.75">
      <c r="A86" s="213" t="s">
        <v>12</v>
      </c>
      <c r="B86" s="214"/>
      <c r="C86" s="214"/>
      <c r="D86" s="214"/>
      <c r="E86" s="214"/>
      <c r="F86" s="214"/>
      <c r="G86" s="214"/>
      <c r="H86" s="215"/>
      <c r="I86" s="114">
        <v>79</v>
      </c>
      <c r="J86" s="128">
        <v>86622</v>
      </c>
      <c r="K86" s="128">
        <f>SUM(K87:K89)</f>
        <v>86622</v>
      </c>
    </row>
    <row r="87" spans="1:11" ht="12.75">
      <c r="A87" s="216" t="s">
        <v>104</v>
      </c>
      <c r="B87" s="217"/>
      <c r="C87" s="217"/>
      <c r="D87" s="217"/>
      <c r="E87" s="217"/>
      <c r="F87" s="217"/>
      <c r="G87" s="217"/>
      <c r="H87" s="218"/>
      <c r="I87" s="114">
        <v>80</v>
      </c>
      <c r="J87" s="111"/>
      <c r="K87" s="111"/>
    </row>
    <row r="88" spans="1:11" ht="12.75">
      <c r="A88" s="216" t="s">
        <v>105</v>
      </c>
      <c r="B88" s="217"/>
      <c r="C88" s="217"/>
      <c r="D88" s="217"/>
      <c r="E88" s="217"/>
      <c r="F88" s="217"/>
      <c r="G88" s="217"/>
      <c r="H88" s="218"/>
      <c r="I88" s="114">
        <v>81</v>
      </c>
      <c r="J88" s="111"/>
      <c r="K88" s="111"/>
    </row>
    <row r="89" spans="1:11" ht="12.75">
      <c r="A89" s="216" t="s">
        <v>106</v>
      </c>
      <c r="B89" s="217"/>
      <c r="C89" s="217"/>
      <c r="D89" s="217"/>
      <c r="E89" s="217"/>
      <c r="F89" s="217"/>
      <c r="G89" s="217"/>
      <c r="H89" s="218"/>
      <c r="I89" s="114">
        <v>82</v>
      </c>
      <c r="J89" s="112">
        <v>86622</v>
      </c>
      <c r="K89" s="111">
        <v>86622</v>
      </c>
    </row>
    <row r="90" spans="1:11" ht="12.75">
      <c r="A90" s="213" t="s">
        <v>13</v>
      </c>
      <c r="B90" s="214"/>
      <c r="C90" s="214"/>
      <c r="D90" s="214"/>
      <c r="E90" s="214"/>
      <c r="F90" s="214"/>
      <c r="G90" s="214"/>
      <c r="H90" s="215"/>
      <c r="I90" s="114">
        <v>83</v>
      </c>
      <c r="J90" s="128">
        <v>174473856</v>
      </c>
      <c r="K90" s="128">
        <f>SUM(K91:K99)</f>
        <v>148757742</v>
      </c>
    </row>
    <row r="91" spans="1:11" ht="12.75">
      <c r="A91" s="216" t="s">
        <v>107</v>
      </c>
      <c r="B91" s="217"/>
      <c r="C91" s="217"/>
      <c r="D91" s="217"/>
      <c r="E91" s="217"/>
      <c r="F91" s="217"/>
      <c r="G91" s="217"/>
      <c r="H91" s="218"/>
      <c r="I91" s="114">
        <v>84</v>
      </c>
      <c r="J91" s="112"/>
      <c r="K91" s="111" t="s">
        <v>302</v>
      </c>
    </row>
    <row r="92" spans="1:11" ht="12.75">
      <c r="A92" s="216" t="s">
        <v>206</v>
      </c>
      <c r="B92" s="217"/>
      <c r="C92" s="217"/>
      <c r="D92" s="217"/>
      <c r="E92" s="217"/>
      <c r="F92" s="217"/>
      <c r="G92" s="217"/>
      <c r="H92" s="218"/>
      <c r="I92" s="114">
        <v>85</v>
      </c>
      <c r="J92" s="112">
        <v>3288461</v>
      </c>
      <c r="K92" s="111">
        <v>3383819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14">
        <v>86</v>
      </c>
      <c r="J93" s="112">
        <v>102838440</v>
      </c>
      <c r="K93" s="111">
        <v>78468626</v>
      </c>
    </row>
    <row r="94" spans="1:11" ht="12.75">
      <c r="A94" s="216" t="s">
        <v>207</v>
      </c>
      <c r="B94" s="217"/>
      <c r="C94" s="217"/>
      <c r="D94" s="217"/>
      <c r="E94" s="217"/>
      <c r="F94" s="217"/>
      <c r="G94" s="217"/>
      <c r="H94" s="218"/>
      <c r="I94" s="114">
        <v>87</v>
      </c>
      <c r="J94" s="112"/>
      <c r="K94" s="111"/>
    </row>
    <row r="95" spans="1:11" ht="12.75">
      <c r="A95" s="216" t="s">
        <v>208</v>
      </c>
      <c r="B95" s="217"/>
      <c r="C95" s="217"/>
      <c r="D95" s="217"/>
      <c r="E95" s="217"/>
      <c r="F95" s="217"/>
      <c r="G95" s="217"/>
      <c r="H95" s="218"/>
      <c r="I95" s="114">
        <v>88</v>
      </c>
      <c r="J95" s="112">
        <v>76500</v>
      </c>
      <c r="K95" s="111">
        <v>76500</v>
      </c>
    </row>
    <row r="96" spans="1:11" ht="12.75">
      <c r="A96" s="216" t="s">
        <v>209</v>
      </c>
      <c r="B96" s="217"/>
      <c r="C96" s="217"/>
      <c r="D96" s="217"/>
      <c r="E96" s="217"/>
      <c r="F96" s="217"/>
      <c r="G96" s="217"/>
      <c r="H96" s="218"/>
      <c r="I96" s="114">
        <v>89</v>
      </c>
      <c r="J96" s="112"/>
      <c r="K96" s="111"/>
    </row>
    <row r="97" spans="1:11" ht="12.75">
      <c r="A97" s="216" t="s">
        <v>84</v>
      </c>
      <c r="B97" s="217"/>
      <c r="C97" s="217"/>
      <c r="D97" s="217"/>
      <c r="E97" s="217"/>
      <c r="F97" s="217"/>
      <c r="G97" s="217"/>
      <c r="H97" s="218"/>
      <c r="I97" s="114">
        <v>90</v>
      </c>
      <c r="J97" s="112"/>
      <c r="K97" s="111"/>
    </row>
    <row r="98" spans="1:11" ht="12.75">
      <c r="A98" s="216" t="s">
        <v>82</v>
      </c>
      <c r="B98" s="217"/>
      <c r="C98" s="217"/>
      <c r="D98" s="217"/>
      <c r="E98" s="217"/>
      <c r="F98" s="217"/>
      <c r="G98" s="217"/>
      <c r="H98" s="218"/>
      <c r="I98" s="114">
        <v>91</v>
      </c>
      <c r="J98" s="112"/>
      <c r="K98" s="111"/>
    </row>
    <row r="99" spans="1:11" ht="12.75">
      <c r="A99" s="216" t="s">
        <v>83</v>
      </c>
      <c r="B99" s="217"/>
      <c r="C99" s="217"/>
      <c r="D99" s="217"/>
      <c r="E99" s="217"/>
      <c r="F99" s="217"/>
      <c r="G99" s="217"/>
      <c r="H99" s="218"/>
      <c r="I99" s="114">
        <v>92</v>
      </c>
      <c r="J99" s="112">
        <v>68270455</v>
      </c>
      <c r="K99" s="111">
        <v>66828797</v>
      </c>
    </row>
    <row r="100" spans="1:11" ht="12.75">
      <c r="A100" s="213" t="s">
        <v>14</v>
      </c>
      <c r="B100" s="214"/>
      <c r="C100" s="214"/>
      <c r="D100" s="214"/>
      <c r="E100" s="214"/>
      <c r="F100" s="214"/>
      <c r="G100" s="214"/>
      <c r="H100" s="215"/>
      <c r="I100" s="114">
        <v>93</v>
      </c>
      <c r="J100" s="128">
        <v>500614490</v>
      </c>
      <c r="K100" s="128">
        <f>SUM(K101:K112)</f>
        <v>554438044</v>
      </c>
    </row>
    <row r="101" spans="1:11" ht="12.75">
      <c r="A101" s="216" t="s">
        <v>107</v>
      </c>
      <c r="B101" s="217"/>
      <c r="C101" s="217"/>
      <c r="D101" s="217"/>
      <c r="E101" s="217"/>
      <c r="F101" s="217"/>
      <c r="G101" s="217"/>
      <c r="H101" s="218"/>
      <c r="I101" s="114">
        <v>94</v>
      </c>
      <c r="J101" s="112">
        <v>56767277</v>
      </c>
      <c r="K101" s="111">
        <v>270200</v>
      </c>
    </row>
    <row r="102" spans="1:11" ht="12.75">
      <c r="A102" s="216" t="s">
        <v>206</v>
      </c>
      <c r="B102" s="217"/>
      <c r="C102" s="217"/>
      <c r="D102" s="217"/>
      <c r="E102" s="217"/>
      <c r="F102" s="217"/>
      <c r="G102" s="217"/>
      <c r="H102" s="218"/>
      <c r="I102" s="114">
        <v>95</v>
      </c>
      <c r="J102" s="112">
        <v>6784305</v>
      </c>
      <c r="K102" s="111">
        <v>6278426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14">
        <v>96</v>
      </c>
      <c r="J103" s="112">
        <v>179177310</v>
      </c>
      <c r="K103" s="111">
        <v>224795963</v>
      </c>
    </row>
    <row r="104" spans="1:11" ht="12.75">
      <c r="A104" s="216" t="s">
        <v>207</v>
      </c>
      <c r="B104" s="217"/>
      <c r="C104" s="217"/>
      <c r="D104" s="217"/>
      <c r="E104" s="217"/>
      <c r="F104" s="217"/>
      <c r="G104" s="217"/>
      <c r="H104" s="218"/>
      <c r="I104" s="114">
        <v>97</v>
      </c>
      <c r="J104" s="112">
        <v>1919672</v>
      </c>
      <c r="K104" s="111">
        <v>1476805</v>
      </c>
    </row>
    <row r="105" spans="1:11" ht="12.75">
      <c r="A105" s="216" t="s">
        <v>208</v>
      </c>
      <c r="B105" s="217"/>
      <c r="C105" s="217"/>
      <c r="D105" s="217"/>
      <c r="E105" s="217"/>
      <c r="F105" s="217"/>
      <c r="G105" s="217"/>
      <c r="H105" s="218"/>
      <c r="I105" s="114">
        <v>98</v>
      </c>
      <c r="J105" s="112">
        <v>91711020</v>
      </c>
      <c r="K105" s="111">
        <v>94400761</v>
      </c>
    </row>
    <row r="106" spans="1:11" ht="12.75">
      <c r="A106" s="216" t="s">
        <v>209</v>
      </c>
      <c r="B106" s="217"/>
      <c r="C106" s="217"/>
      <c r="D106" s="217"/>
      <c r="E106" s="217"/>
      <c r="F106" s="217"/>
      <c r="G106" s="217"/>
      <c r="H106" s="218"/>
      <c r="I106" s="114">
        <v>99</v>
      </c>
      <c r="J106" s="112"/>
      <c r="K106" s="111"/>
    </row>
    <row r="107" spans="1:11" ht="12.75">
      <c r="A107" s="216" t="s">
        <v>84</v>
      </c>
      <c r="B107" s="217"/>
      <c r="C107" s="217"/>
      <c r="D107" s="217"/>
      <c r="E107" s="217"/>
      <c r="F107" s="217"/>
      <c r="G107" s="217"/>
      <c r="H107" s="218"/>
      <c r="I107" s="114">
        <v>100</v>
      </c>
      <c r="J107" s="112"/>
      <c r="K107" s="111"/>
    </row>
    <row r="108" spans="1:11" ht="12.75">
      <c r="A108" s="216" t="s">
        <v>85</v>
      </c>
      <c r="B108" s="217"/>
      <c r="C108" s="217"/>
      <c r="D108" s="217"/>
      <c r="E108" s="217"/>
      <c r="F108" s="217"/>
      <c r="G108" s="217"/>
      <c r="H108" s="218"/>
      <c r="I108" s="114">
        <v>101</v>
      </c>
      <c r="J108" s="112">
        <v>9402771</v>
      </c>
      <c r="K108" s="111">
        <v>20036000</v>
      </c>
    </row>
    <row r="109" spans="1:11" ht="12.75">
      <c r="A109" s="216" t="s">
        <v>86</v>
      </c>
      <c r="B109" s="217"/>
      <c r="C109" s="217"/>
      <c r="D109" s="217"/>
      <c r="E109" s="217"/>
      <c r="F109" s="217"/>
      <c r="G109" s="217"/>
      <c r="H109" s="218"/>
      <c r="I109" s="114">
        <v>102</v>
      </c>
      <c r="J109" s="112">
        <v>140584102</v>
      </c>
      <c r="K109" s="133">
        <v>192609389</v>
      </c>
    </row>
    <row r="110" spans="1:11" ht="12.75">
      <c r="A110" s="216" t="s">
        <v>89</v>
      </c>
      <c r="B110" s="217"/>
      <c r="C110" s="217"/>
      <c r="D110" s="217"/>
      <c r="E110" s="217"/>
      <c r="F110" s="217"/>
      <c r="G110" s="217"/>
      <c r="H110" s="218"/>
      <c r="I110" s="114">
        <v>103</v>
      </c>
      <c r="J110" s="112"/>
      <c r="K110" s="111"/>
    </row>
    <row r="111" spans="1:11" ht="12.75">
      <c r="A111" s="216" t="s">
        <v>87</v>
      </c>
      <c r="B111" s="217"/>
      <c r="C111" s="217"/>
      <c r="D111" s="217"/>
      <c r="E111" s="217"/>
      <c r="F111" s="217"/>
      <c r="G111" s="217"/>
      <c r="H111" s="218"/>
      <c r="I111" s="114">
        <v>104</v>
      </c>
      <c r="J111" s="112"/>
      <c r="K111" s="111"/>
    </row>
    <row r="112" spans="1:11" ht="12.75">
      <c r="A112" s="216" t="s">
        <v>88</v>
      </c>
      <c r="B112" s="217"/>
      <c r="C112" s="217"/>
      <c r="D112" s="217"/>
      <c r="E112" s="217"/>
      <c r="F112" s="217"/>
      <c r="G112" s="217"/>
      <c r="H112" s="218"/>
      <c r="I112" s="114">
        <v>105</v>
      </c>
      <c r="J112" s="112">
        <v>14268033</v>
      </c>
      <c r="K112" s="111">
        <v>14570500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14">
        <v>106</v>
      </c>
      <c r="J113" s="129">
        <v>739601</v>
      </c>
      <c r="K113" s="130">
        <v>850997</v>
      </c>
    </row>
    <row r="114" spans="1:11" ht="12.75">
      <c r="A114" s="213" t="s">
        <v>18</v>
      </c>
      <c r="B114" s="214"/>
      <c r="C114" s="214"/>
      <c r="D114" s="214"/>
      <c r="E114" s="214"/>
      <c r="F114" s="214"/>
      <c r="G114" s="214"/>
      <c r="H114" s="215"/>
      <c r="I114" s="114">
        <v>107</v>
      </c>
      <c r="J114" s="128">
        <v>875923267</v>
      </c>
      <c r="K114" s="128">
        <f>K69+K86+K90+K100+K113</f>
        <v>821012109</v>
      </c>
    </row>
    <row r="115" spans="1:11" ht="12.75">
      <c r="A115" s="235" t="s">
        <v>47</v>
      </c>
      <c r="B115" s="236"/>
      <c r="C115" s="236"/>
      <c r="D115" s="236"/>
      <c r="E115" s="236"/>
      <c r="F115" s="236"/>
      <c r="G115" s="236"/>
      <c r="H115" s="237"/>
      <c r="I115" s="115">
        <v>108</v>
      </c>
      <c r="J115" s="129">
        <v>15056729</v>
      </c>
      <c r="K115" s="130">
        <v>3736787</v>
      </c>
    </row>
    <row r="116" spans="1:11" ht="12.75">
      <c r="A116" s="222" t="s">
        <v>268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10" t="s">
        <v>153</v>
      </c>
      <c r="B117" s="211"/>
      <c r="C117" s="211"/>
      <c r="D117" s="211"/>
      <c r="E117" s="211"/>
      <c r="F117" s="211"/>
      <c r="G117" s="211"/>
      <c r="H117" s="211"/>
      <c r="I117" s="241"/>
      <c r="J117" s="241"/>
      <c r="K117" s="242"/>
    </row>
    <row r="118" spans="1:11" ht="12.75">
      <c r="A118" s="216" t="s">
        <v>3</v>
      </c>
      <c r="B118" s="217"/>
      <c r="C118" s="217"/>
      <c r="D118" s="217"/>
      <c r="E118" s="217"/>
      <c r="F118" s="217"/>
      <c r="G118" s="217"/>
      <c r="H118" s="218"/>
      <c r="I118" s="114">
        <v>109</v>
      </c>
      <c r="J118" s="2"/>
      <c r="K118" s="2"/>
    </row>
    <row r="119" spans="1:11" ht="12.75">
      <c r="A119" s="228" t="s">
        <v>4</v>
      </c>
      <c r="B119" s="229"/>
      <c r="C119" s="229"/>
      <c r="D119" s="229"/>
      <c r="E119" s="229"/>
      <c r="F119" s="229"/>
      <c r="G119" s="229"/>
      <c r="H119" s="230"/>
      <c r="I119" s="119">
        <v>110</v>
      </c>
      <c r="J119" s="3"/>
      <c r="K119" s="3"/>
    </row>
    <row r="120" spans="1:11" ht="12.75">
      <c r="A120" s="231" t="s">
        <v>269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  <row r="122" spans="10:11" ht="12.75">
      <c r="J122" s="121"/>
      <c r="K122" s="121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0:K70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2"/>
  <sheetViews>
    <sheetView view="pageBreakPreview" zoomScale="110" zoomScaleSheetLayoutView="110" workbookViewId="0" topLeftCell="C1">
      <selection activeCell="N48" sqref="N48"/>
    </sheetView>
  </sheetViews>
  <sheetFormatPr defaultColWidth="9.140625" defaultRowHeight="12.75"/>
  <cols>
    <col min="1" max="7" width="9.140625" style="44" customWidth="1"/>
    <col min="8" max="8" width="4.57421875" style="44" customWidth="1"/>
    <col min="9" max="9" width="9.140625" style="120" customWidth="1"/>
    <col min="10" max="10" width="9.8515625" style="120" customWidth="1"/>
    <col min="11" max="11" width="12.57421875" style="120" customWidth="1"/>
    <col min="12" max="12" width="9.8515625" style="120" customWidth="1"/>
    <col min="13" max="13" width="13.421875" style="120" customWidth="1"/>
    <col min="14" max="14" width="14.140625" style="44" customWidth="1"/>
    <col min="15" max="15" width="10.8515625" style="44" bestFit="1" customWidth="1"/>
    <col min="16" max="16384" width="9.140625" style="44" customWidth="1"/>
  </cols>
  <sheetData>
    <row r="1" spans="1:13" ht="12.75" customHeight="1">
      <c r="A1" s="198" t="s">
        <v>127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52" t="s">
        <v>307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5" t="s">
        <v>291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2.5">
      <c r="A4" s="244" t="s">
        <v>49</v>
      </c>
      <c r="B4" s="244"/>
      <c r="C4" s="244"/>
      <c r="D4" s="244"/>
      <c r="E4" s="244"/>
      <c r="F4" s="244"/>
      <c r="G4" s="244"/>
      <c r="H4" s="244"/>
      <c r="I4" s="49" t="s">
        <v>298</v>
      </c>
      <c r="J4" s="243" t="s">
        <v>276</v>
      </c>
      <c r="K4" s="243"/>
      <c r="L4" s="243" t="s">
        <v>277</v>
      </c>
      <c r="M4" s="243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49"/>
      <c r="J5" s="49" t="s">
        <v>272</v>
      </c>
      <c r="K5" s="49" t="s">
        <v>273</v>
      </c>
      <c r="L5" s="49" t="s">
        <v>272</v>
      </c>
      <c r="M5" s="49" t="s">
        <v>273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51">
        <v>2</v>
      </c>
      <c r="J6" s="49">
        <v>3</v>
      </c>
      <c r="K6" s="49">
        <v>4</v>
      </c>
      <c r="L6" s="49">
        <v>5</v>
      </c>
      <c r="M6" s="49">
        <v>6</v>
      </c>
    </row>
    <row r="7" spans="1:15" ht="12.75">
      <c r="A7" s="210" t="s">
        <v>19</v>
      </c>
      <c r="B7" s="211"/>
      <c r="C7" s="211"/>
      <c r="D7" s="211"/>
      <c r="E7" s="211"/>
      <c r="F7" s="211"/>
      <c r="G7" s="211"/>
      <c r="H7" s="212"/>
      <c r="I7" s="113">
        <v>111</v>
      </c>
      <c r="J7" s="124">
        <f>SUM(J8:J9)</f>
        <v>193808812</v>
      </c>
      <c r="K7" s="124">
        <f>SUM(K8:K9)</f>
        <v>63876128</v>
      </c>
      <c r="L7" s="124">
        <f>SUM(L8:L9)</f>
        <v>111942039</v>
      </c>
      <c r="M7" s="124">
        <f>SUM(M8:M9)</f>
        <v>36375029</v>
      </c>
      <c r="O7" s="131"/>
    </row>
    <row r="8" spans="1:15" ht="12.75">
      <c r="A8" s="213" t="s">
        <v>125</v>
      </c>
      <c r="B8" s="214"/>
      <c r="C8" s="214"/>
      <c r="D8" s="214"/>
      <c r="E8" s="214"/>
      <c r="F8" s="214"/>
      <c r="G8" s="214"/>
      <c r="H8" s="215"/>
      <c r="I8" s="114">
        <v>112</v>
      </c>
      <c r="J8" s="2">
        <v>174537785</v>
      </c>
      <c r="K8" s="2">
        <v>55872099</v>
      </c>
      <c r="L8" s="2">
        <v>102174480</v>
      </c>
      <c r="M8" s="2">
        <f>L8-69018251</f>
        <v>33156229</v>
      </c>
      <c r="O8" s="131"/>
    </row>
    <row r="9" spans="1:15" ht="12.75">
      <c r="A9" s="213" t="s">
        <v>93</v>
      </c>
      <c r="B9" s="214"/>
      <c r="C9" s="214"/>
      <c r="D9" s="214"/>
      <c r="E9" s="214"/>
      <c r="F9" s="214"/>
      <c r="G9" s="214"/>
      <c r="H9" s="215"/>
      <c r="I9" s="114">
        <v>113</v>
      </c>
      <c r="J9" s="2">
        <v>19271027</v>
      </c>
      <c r="K9" s="2">
        <v>8004029</v>
      </c>
      <c r="L9" s="2">
        <v>9767559</v>
      </c>
      <c r="M9" s="2">
        <f>L9-6548759</f>
        <v>3218800</v>
      </c>
      <c r="O9" s="131"/>
    </row>
    <row r="10" spans="1:15" ht="12.75">
      <c r="A10" s="213" t="s">
        <v>7</v>
      </c>
      <c r="B10" s="214"/>
      <c r="C10" s="214"/>
      <c r="D10" s="214"/>
      <c r="E10" s="214"/>
      <c r="F10" s="214"/>
      <c r="G10" s="214"/>
      <c r="H10" s="215"/>
      <c r="I10" s="114">
        <v>114</v>
      </c>
      <c r="J10" s="122">
        <f>J11+J12+J16+J20+J21+J22+J25+J26</f>
        <v>252029357</v>
      </c>
      <c r="K10" s="122">
        <f>K11+K12+K16+K20+K21+K22+K25+K26</f>
        <v>104143968</v>
      </c>
      <c r="L10" s="122">
        <f>L11+L12+L16+L20+L21+L22+L25+L26</f>
        <v>154875771</v>
      </c>
      <c r="M10" s="122">
        <f>M11+M12+M16+M20+M21+M22+M25+M26</f>
        <v>50580074</v>
      </c>
      <c r="O10" s="131"/>
    </row>
    <row r="11" spans="1:15" ht="12.75">
      <c r="A11" s="213" t="s">
        <v>94</v>
      </c>
      <c r="B11" s="214"/>
      <c r="C11" s="214"/>
      <c r="D11" s="214"/>
      <c r="E11" s="214"/>
      <c r="F11" s="214"/>
      <c r="G11" s="214"/>
      <c r="H11" s="215"/>
      <c r="I11" s="114">
        <v>115</v>
      </c>
      <c r="J11" s="2">
        <v>3293424</v>
      </c>
      <c r="K11" s="2">
        <v>2357983</v>
      </c>
      <c r="L11" s="2">
        <v>-200855</v>
      </c>
      <c r="M11" s="2">
        <f>L11-2027632</f>
        <v>-2228487</v>
      </c>
      <c r="O11" s="131"/>
    </row>
    <row r="12" spans="1:15" ht="12.75">
      <c r="A12" s="213" t="s">
        <v>15</v>
      </c>
      <c r="B12" s="214"/>
      <c r="C12" s="214"/>
      <c r="D12" s="214"/>
      <c r="E12" s="214"/>
      <c r="F12" s="214"/>
      <c r="G12" s="214"/>
      <c r="H12" s="215"/>
      <c r="I12" s="114">
        <v>116</v>
      </c>
      <c r="J12" s="45">
        <f>SUM(J13:J15)</f>
        <v>152849997</v>
      </c>
      <c r="K12" s="45">
        <f>SUM(K13:K15)</f>
        <v>49004604</v>
      </c>
      <c r="L12" s="45">
        <f>SUM(L13:L15)</f>
        <v>50002532</v>
      </c>
      <c r="M12" s="45">
        <f>SUM(M13:M15)</f>
        <v>15529216</v>
      </c>
      <c r="O12" s="131"/>
    </row>
    <row r="13" spans="1:15" ht="12.75">
      <c r="A13" s="216" t="s">
        <v>121</v>
      </c>
      <c r="B13" s="217"/>
      <c r="C13" s="217"/>
      <c r="D13" s="217"/>
      <c r="E13" s="217"/>
      <c r="F13" s="217"/>
      <c r="G13" s="217"/>
      <c r="H13" s="218"/>
      <c r="I13" s="114">
        <v>117</v>
      </c>
      <c r="J13" s="2">
        <v>31494903</v>
      </c>
      <c r="K13" s="2">
        <v>9736853</v>
      </c>
      <c r="L13" s="2">
        <v>27958771</v>
      </c>
      <c r="M13" s="2">
        <f>L13-18655197</f>
        <v>9303574</v>
      </c>
      <c r="O13" s="131"/>
    </row>
    <row r="14" spans="1:15" ht="12.75">
      <c r="A14" s="216" t="s">
        <v>122</v>
      </c>
      <c r="B14" s="217"/>
      <c r="C14" s="217"/>
      <c r="D14" s="217"/>
      <c r="E14" s="217"/>
      <c r="F14" s="217"/>
      <c r="G14" s="217"/>
      <c r="H14" s="218"/>
      <c r="I14" s="114">
        <v>118</v>
      </c>
      <c r="J14" s="2">
        <v>35735521</v>
      </c>
      <c r="K14" s="2">
        <v>11341115</v>
      </c>
      <c r="L14" s="2">
        <v>9957627</v>
      </c>
      <c r="M14" s="2">
        <f>L14-7512970</f>
        <v>2444657</v>
      </c>
      <c r="O14" s="131"/>
    </row>
    <row r="15" spans="1:15" ht="12.75">
      <c r="A15" s="216" t="s">
        <v>51</v>
      </c>
      <c r="B15" s="217"/>
      <c r="C15" s="217"/>
      <c r="D15" s="217"/>
      <c r="E15" s="217"/>
      <c r="F15" s="217"/>
      <c r="G15" s="217"/>
      <c r="H15" s="218"/>
      <c r="I15" s="114">
        <v>119</v>
      </c>
      <c r="J15" s="2">
        <v>85619573</v>
      </c>
      <c r="K15" s="2">
        <v>27926636</v>
      </c>
      <c r="L15" s="2">
        <v>12086134</v>
      </c>
      <c r="M15" s="2">
        <f>L15-8305149</f>
        <v>3780985</v>
      </c>
      <c r="O15" s="131"/>
    </row>
    <row r="16" spans="1:15" ht="12.75">
      <c r="A16" s="213" t="s">
        <v>16</v>
      </c>
      <c r="B16" s="214"/>
      <c r="C16" s="214"/>
      <c r="D16" s="214"/>
      <c r="E16" s="214"/>
      <c r="F16" s="214"/>
      <c r="G16" s="214"/>
      <c r="H16" s="215"/>
      <c r="I16" s="114">
        <v>120</v>
      </c>
      <c r="J16" s="45">
        <f>SUM(J17:J19)</f>
        <v>33807331</v>
      </c>
      <c r="K16" s="45">
        <f>SUM(K17:K19)</f>
        <v>10987422</v>
      </c>
      <c r="L16" s="45">
        <f>SUM(L17:L19)</f>
        <v>69415310</v>
      </c>
      <c r="M16" s="45">
        <f>SUM(M17:M19)</f>
        <v>22895426</v>
      </c>
      <c r="O16" s="131"/>
    </row>
    <row r="17" spans="1:15" ht="12.75">
      <c r="A17" s="216" t="s">
        <v>52</v>
      </c>
      <c r="B17" s="217"/>
      <c r="C17" s="217"/>
      <c r="D17" s="217"/>
      <c r="E17" s="217"/>
      <c r="F17" s="217"/>
      <c r="G17" s="217"/>
      <c r="H17" s="218"/>
      <c r="I17" s="114">
        <v>121</v>
      </c>
      <c r="J17" s="2">
        <v>21367315</v>
      </c>
      <c r="K17" s="2">
        <v>7003062</v>
      </c>
      <c r="L17" s="2">
        <v>45893177</v>
      </c>
      <c r="M17" s="2">
        <f>L17-30760351</f>
        <v>15132826</v>
      </c>
      <c r="O17" s="131"/>
    </row>
    <row r="18" spans="1:15" ht="12.75">
      <c r="A18" s="216" t="s">
        <v>53</v>
      </c>
      <c r="B18" s="217"/>
      <c r="C18" s="217"/>
      <c r="D18" s="217"/>
      <c r="E18" s="217"/>
      <c r="F18" s="217"/>
      <c r="G18" s="217"/>
      <c r="H18" s="218"/>
      <c r="I18" s="114">
        <v>122</v>
      </c>
      <c r="J18" s="2">
        <v>7705661</v>
      </c>
      <c r="K18" s="2">
        <v>2515511</v>
      </c>
      <c r="L18" s="2">
        <v>14324547</v>
      </c>
      <c r="M18" s="2">
        <f>L18-9590734</f>
        <v>4733813</v>
      </c>
      <c r="O18" s="131"/>
    </row>
    <row r="19" spans="1:15" ht="12.75">
      <c r="A19" s="216" t="s">
        <v>54</v>
      </c>
      <c r="B19" s="217"/>
      <c r="C19" s="217"/>
      <c r="D19" s="217"/>
      <c r="E19" s="217"/>
      <c r="F19" s="217"/>
      <c r="G19" s="217"/>
      <c r="H19" s="218"/>
      <c r="I19" s="114">
        <v>123</v>
      </c>
      <c r="J19" s="2">
        <v>4734355</v>
      </c>
      <c r="K19" s="2">
        <v>1468849</v>
      </c>
      <c r="L19" s="2">
        <v>9197586</v>
      </c>
      <c r="M19" s="2">
        <f>L19-6168799</f>
        <v>3028787</v>
      </c>
      <c r="O19" s="131"/>
    </row>
    <row r="20" spans="1:15" ht="12.75">
      <c r="A20" s="213" t="s">
        <v>95</v>
      </c>
      <c r="B20" s="214"/>
      <c r="C20" s="214"/>
      <c r="D20" s="214"/>
      <c r="E20" s="214"/>
      <c r="F20" s="214"/>
      <c r="G20" s="214"/>
      <c r="H20" s="215"/>
      <c r="I20" s="114">
        <v>124</v>
      </c>
      <c r="J20" s="2">
        <v>12262212</v>
      </c>
      <c r="K20" s="2">
        <v>4049416</v>
      </c>
      <c r="L20" s="2">
        <v>11223406</v>
      </c>
      <c r="M20" s="2">
        <f>L20-7685553</f>
        <v>3537853</v>
      </c>
      <c r="O20" s="131"/>
    </row>
    <row r="21" spans="1:15" ht="12.75">
      <c r="A21" s="213" t="s">
        <v>96</v>
      </c>
      <c r="B21" s="214"/>
      <c r="C21" s="214"/>
      <c r="D21" s="214"/>
      <c r="E21" s="214"/>
      <c r="F21" s="214"/>
      <c r="G21" s="214"/>
      <c r="H21" s="215"/>
      <c r="I21" s="114">
        <v>125</v>
      </c>
      <c r="J21" s="2">
        <v>13485426</v>
      </c>
      <c r="K21" s="2">
        <v>4967057</v>
      </c>
      <c r="L21" s="2">
        <v>17032482</v>
      </c>
      <c r="M21" s="2">
        <f>L21-11530875</f>
        <v>5501607</v>
      </c>
      <c r="O21" s="131"/>
    </row>
    <row r="22" spans="1:15" ht="12.75">
      <c r="A22" s="213" t="s">
        <v>17</v>
      </c>
      <c r="B22" s="214"/>
      <c r="C22" s="214"/>
      <c r="D22" s="214"/>
      <c r="E22" s="214"/>
      <c r="F22" s="214"/>
      <c r="G22" s="214"/>
      <c r="H22" s="215"/>
      <c r="I22" s="114">
        <v>126</v>
      </c>
      <c r="J22" s="45">
        <f>SUM(J23:J24)</f>
        <v>30499148</v>
      </c>
      <c r="K22" s="45">
        <f>SUM(K23:K24)</f>
        <v>30490015</v>
      </c>
      <c r="L22" s="45">
        <f>SUM(L23:L24)</f>
        <v>1698822</v>
      </c>
      <c r="M22" s="45">
        <f>SUM(M23:M24)</f>
        <v>1684988</v>
      </c>
      <c r="O22" s="132"/>
    </row>
    <row r="23" spans="1:15" ht="12.75">
      <c r="A23" s="216" t="s">
        <v>112</v>
      </c>
      <c r="B23" s="217"/>
      <c r="C23" s="217"/>
      <c r="D23" s="217"/>
      <c r="E23" s="217"/>
      <c r="F23" s="217"/>
      <c r="G23" s="217"/>
      <c r="H23" s="218"/>
      <c r="I23" s="114">
        <v>127</v>
      </c>
      <c r="J23" s="2">
        <v>183793</v>
      </c>
      <c r="K23" s="2">
        <v>174660</v>
      </c>
      <c r="L23" s="2"/>
      <c r="M23" s="2"/>
      <c r="O23" s="131"/>
    </row>
    <row r="24" spans="1:15" ht="12.75">
      <c r="A24" s="216" t="s">
        <v>113</v>
      </c>
      <c r="B24" s="217"/>
      <c r="C24" s="217"/>
      <c r="D24" s="217"/>
      <c r="E24" s="217"/>
      <c r="F24" s="217"/>
      <c r="G24" s="217"/>
      <c r="H24" s="218"/>
      <c r="I24" s="114">
        <v>128</v>
      </c>
      <c r="J24" s="2">
        <v>30315355</v>
      </c>
      <c r="K24" s="2">
        <v>30315355</v>
      </c>
      <c r="L24" s="2">
        <v>1698822</v>
      </c>
      <c r="M24" s="2">
        <f>L24-13834</f>
        <v>1684988</v>
      </c>
      <c r="O24" s="131"/>
    </row>
    <row r="25" spans="1:15" ht="12.75">
      <c r="A25" s="213" t="s">
        <v>97</v>
      </c>
      <c r="B25" s="214"/>
      <c r="C25" s="214"/>
      <c r="D25" s="214"/>
      <c r="E25" s="214"/>
      <c r="F25" s="214"/>
      <c r="G25" s="214"/>
      <c r="H25" s="215"/>
      <c r="I25" s="114">
        <v>129</v>
      </c>
      <c r="J25" s="2">
        <v>160000</v>
      </c>
      <c r="K25" s="2">
        <v>160000</v>
      </c>
      <c r="L25" s="123"/>
      <c r="M25" s="123">
        <f>L25</f>
        <v>0</v>
      </c>
      <c r="O25" s="131"/>
    </row>
    <row r="26" spans="1:15" ht="12.75">
      <c r="A26" s="213" t="s">
        <v>40</v>
      </c>
      <c r="B26" s="214"/>
      <c r="C26" s="214"/>
      <c r="D26" s="214"/>
      <c r="E26" s="214"/>
      <c r="F26" s="214"/>
      <c r="G26" s="214"/>
      <c r="H26" s="215"/>
      <c r="I26" s="114">
        <v>130</v>
      </c>
      <c r="J26" s="2">
        <v>5671819</v>
      </c>
      <c r="K26" s="2">
        <v>2127471</v>
      </c>
      <c r="L26" s="2">
        <v>5704074</v>
      </c>
      <c r="M26" s="2">
        <f>L26-2044603</f>
        <v>3659471</v>
      </c>
      <c r="O26" s="131"/>
    </row>
    <row r="27" spans="1:15" ht="12.75">
      <c r="A27" s="213" t="s">
        <v>177</v>
      </c>
      <c r="B27" s="214"/>
      <c r="C27" s="214"/>
      <c r="D27" s="214"/>
      <c r="E27" s="214"/>
      <c r="F27" s="214"/>
      <c r="G27" s="214"/>
      <c r="H27" s="215"/>
      <c r="I27" s="114">
        <v>131</v>
      </c>
      <c r="J27" s="122">
        <f>SUM(J28:J32)</f>
        <v>2300712</v>
      </c>
      <c r="K27" s="122">
        <f>SUM(K28:K32)</f>
        <v>1989420</v>
      </c>
      <c r="L27" s="122">
        <f>SUM(L28:L32)</f>
        <v>1448525</v>
      </c>
      <c r="M27" s="122">
        <f>SUM(M28:M32)</f>
        <v>158365</v>
      </c>
      <c r="O27" s="131"/>
    </row>
    <row r="28" spans="1:15" ht="25.5" customHeight="1">
      <c r="A28" s="213" t="s">
        <v>191</v>
      </c>
      <c r="B28" s="214"/>
      <c r="C28" s="214"/>
      <c r="D28" s="214"/>
      <c r="E28" s="214"/>
      <c r="F28" s="214"/>
      <c r="G28" s="214"/>
      <c r="H28" s="215"/>
      <c r="I28" s="114">
        <v>132</v>
      </c>
      <c r="J28" s="2">
        <v>2634</v>
      </c>
      <c r="K28" s="2">
        <v>249</v>
      </c>
      <c r="L28" s="2">
        <v>943730</v>
      </c>
      <c r="M28" s="2">
        <f>L28-943730</f>
        <v>0</v>
      </c>
      <c r="O28" s="131"/>
    </row>
    <row r="29" spans="1:15" ht="24.75" customHeight="1">
      <c r="A29" s="213" t="s">
        <v>128</v>
      </c>
      <c r="B29" s="214"/>
      <c r="C29" s="214"/>
      <c r="D29" s="214"/>
      <c r="E29" s="214"/>
      <c r="F29" s="214"/>
      <c r="G29" s="214"/>
      <c r="H29" s="215"/>
      <c r="I29" s="114">
        <v>133</v>
      </c>
      <c r="J29" s="2">
        <v>2298078</v>
      </c>
      <c r="K29" s="2">
        <v>1989171</v>
      </c>
      <c r="L29" s="2">
        <v>504795</v>
      </c>
      <c r="M29" s="2">
        <f>L29-346430</f>
        <v>158365</v>
      </c>
      <c r="O29" s="131"/>
    </row>
    <row r="30" spans="1:15" ht="23.25" customHeight="1">
      <c r="A30" s="213" t="s">
        <v>114</v>
      </c>
      <c r="B30" s="214"/>
      <c r="C30" s="214"/>
      <c r="D30" s="214"/>
      <c r="E30" s="214"/>
      <c r="F30" s="214"/>
      <c r="G30" s="214"/>
      <c r="H30" s="215"/>
      <c r="I30" s="114">
        <v>134</v>
      </c>
      <c r="J30" s="2">
        <v>0</v>
      </c>
      <c r="K30" s="2">
        <v>0</v>
      </c>
      <c r="L30" s="2"/>
      <c r="M30" s="2">
        <f>L30</f>
        <v>0</v>
      </c>
      <c r="O30" s="131"/>
    </row>
    <row r="31" spans="1:15" ht="12.75">
      <c r="A31" s="213" t="s">
        <v>187</v>
      </c>
      <c r="B31" s="214"/>
      <c r="C31" s="214"/>
      <c r="D31" s="214"/>
      <c r="E31" s="214"/>
      <c r="F31" s="214"/>
      <c r="G31" s="214"/>
      <c r="H31" s="215"/>
      <c r="I31" s="114">
        <v>135</v>
      </c>
      <c r="J31" s="2">
        <v>0</v>
      </c>
      <c r="K31" s="2">
        <v>0</v>
      </c>
      <c r="L31" s="2"/>
      <c r="M31" s="2">
        <f>L31</f>
        <v>0</v>
      </c>
      <c r="O31" s="131"/>
    </row>
    <row r="32" spans="1:15" ht="12.75">
      <c r="A32" s="213" t="s">
        <v>115</v>
      </c>
      <c r="B32" s="214"/>
      <c r="C32" s="214"/>
      <c r="D32" s="214"/>
      <c r="E32" s="214"/>
      <c r="F32" s="214"/>
      <c r="G32" s="214"/>
      <c r="H32" s="215"/>
      <c r="I32" s="114">
        <v>136</v>
      </c>
      <c r="J32" s="2"/>
      <c r="K32" s="2"/>
      <c r="L32" s="2"/>
      <c r="M32" s="2">
        <f>L32</f>
        <v>0</v>
      </c>
      <c r="O32" s="131"/>
    </row>
    <row r="33" spans="1:15" ht="12.75">
      <c r="A33" s="213" t="s">
        <v>178</v>
      </c>
      <c r="B33" s="214"/>
      <c r="C33" s="214"/>
      <c r="D33" s="214"/>
      <c r="E33" s="214"/>
      <c r="F33" s="214"/>
      <c r="G33" s="214"/>
      <c r="H33" s="215"/>
      <c r="I33" s="114">
        <v>137</v>
      </c>
      <c r="J33" s="122">
        <f>SUM(J34:J37)</f>
        <v>33394622</v>
      </c>
      <c r="K33" s="122">
        <f>SUM(K34:K37)</f>
        <v>21362283</v>
      </c>
      <c r="L33" s="122">
        <f>SUM(L34:L37)</f>
        <v>22743148</v>
      </c>
      <c r="M33" s="122">
        <f>SUM(M34:M37)</f>
        <v>7890371</v>
      </c>
      <c r="O33" s="131"/>
    </row>
    <row r="34" spans="1:15" ht="27" customHeight="1">
      <c r="A34" s="213" t="s">
        <v>56</v>
      </c>
      <c r="B34" s="214"/>
      <c r="C34" s="214"/>
      <c r="D34" s="214"/>
      <c r="E34" s="214"/>
      <c r="F34" s="214"/>
      <c r="G34" s="214"/>
      <c r="H34" s="215"/>
      <c r="I34" s="114">
        <v>138</v>
      </c>
      <c r="J34" s="2">
        <v>217448</v>
      </c>
      <c r="K34" s="2">
        <v>11390</v>
      </c>
      <c r="L34" s="2">
        <v>1195788</v>
      </c>
      <c r="M34" s="2">
        <f>L34-943388</f>
        <v>252400</v>
      </c>
      <c r="O34" s="131"/>
    </row>
    <row r="35" spans="1:15" ht="25.5" customHeight="1">
      <c r="A35" s="213" t="s">
        <v>55</v>
      </c>
      <c r="B35" s="214"/>
      <c r="C35" s="214"/>
      <c r="D35" s="214"/>
      <c r="E35" s="214"/>
      <c r="F35" s="214"/>
      <c r="G35" s="214"/>
      <c r="H35" s="215"/>
      <c r="I35" s="114">
        <v>139</v>
      </c>
      <c r="J35" s="2">
        <v>31136023</v>
      </c>
      <c r="K35" s="2">
        <v>19309742</v>
      </c>
      <c r="L35" s="2">
        <v>19872302</v>
      </c>
      <c r="M35" s="2">
        <f>L35-13814032</f>
        <v>6058270</v>
      </c>
      <c r="O35" s="131"/>
    </row>
    <row r="36" spans="1:15" ht="12.75">
      <c r="A36" s="213" t="s">
        <v>188</v>
      </c>
      <c r="B36" s="214"/>
      <c r="C36" s="214"/>
      <c r="D36" s="214"/>
      <c r="E36" s="214"/>
      <c r="F36" s="214"/>
      <c r="G36" s="214"/>
      <c r="H36" s="215"/>
      <c r="I36" s="114">
        <v>140</v>
      </c>
      <c r="J36" s="2">
        <v>2041151</v>
      </c>
      <c r="K36" s="2">
        <v>2041151</v>
      </c>
      <c r="L36" s="2">
        <v>1579701</v>
      </c>
      <c r="M36" s="2">
        <f aca="true" t="shared" si="0" ref="M36:M41">L36</f>
        <v>1579701</v>
      </c>
      <c r="O36" s="131"/>
    </row>
    <row r="37" spans="1:15" ht="12.75">
      <c r="A37" s="213" t="s">
        <v>57</v>
      </c>
      <c r="B37" s="214"/>
      <c r="C37" s="214"/>
      <c r="D37" s="214"/>
      <c r="E37" s="214"/>
      <c r="F37" s="214"/>
      <c r="G37" s="214"/>
      <c r="H37" s="215"/>
      <c r="I37" s="114">
        <v>141</v>
      </c>
      <c r="J37" s="2"/>
      <c r="K37" s="2">
        <v>0</v>
      </c>
      <c r="L37" s="2">
        <v>95357</v>
      </c>
      <c r="M37" s="2">
        <f>L37-95357</f>
        <v>0</v>
      </c>
      <c r="O37" s="131"/>
    </row>
    <row r="38" spans="1:15" ht="12.75">
      <c r="A38" s="213" t="s">
        <v>162</v>
      </c>
      <c r="B38" s="214"/>
      <c r="C38" s="214"/>
      <c r="D38" s="214"/>
      <c r="E38" s="214"/>
      <c r="F38" s="214"/>
      <c r="G38" s="214"/>
      <c r="H38" s="215"/>
      <c r="I38" s="114">
        <v>142</v>
      </c>
      <c r="J38" s="2"/>
      <c r="K38" s="2">
        <v>0</v>
      </c>
      <c r="L38" s="2"/>
      <c r="M38" s="2">
        <f t="shared" si="0"/>
        <v>0</v>
      </c>
      <c r="O38" s="131"/>
    </row>
    <row r="39" spans="1:15" ht="12.75">
      <c r="A39" s="213" t="s">
        <v>163</v>
      </c>
      <c r="B39" s="214"/>
      <c r="C39" s="214"/>
      <c r="D39" s="214"/>
      <c r="E39" s="214"/>
      <c r="F39" s="214"/>
      <c r="G39" s="214"/>
      <c r="H39" s="215"/>
      <c r="I39" s="114">
        <v>143</v>
      </c>
      <c r="J39" s="2"/>
      <c r="K39" s="2">
        <v>0</v>
      </c>
      <c r="L39" s="2"/>
      <c r="M39" s="2">
        <f t="shared" si="0"/>
        <v>0</v>
      </c>
      <c r="O39" s="131"/>
    </row>
    <row r="40" spans="1:15" ht="12.75">
      <c r="A40" s="213" t="s">
        <v>189</v>
      </c>
      <c r="B40" s="214"/>
      <c r="C40" s="214"/>
      <c r="D40" s="214"/>
      <c r="E40" s="214"/>
      <c r="F40" s="214"/>
      <c r="G40" s="214"/>
      <c r="H40" s="215"/>
      <c r="I40" s="114">
        <v>144</v>
      </c>
      <c r="J40" s="2"/>
      <c r="K40" s="2">
        <v>0</v>
      </c>
      <c r="L40" s="2"/>
      <c r="M40" s="2">
        <f t="shared" si="0"/>
        <v>0</v>
      </c>
      <c r="O40" s="131"/>
    </row>
    <row r="41" spans="1:15" ht="12.75">
      <c r="A41" s="213" t="s">
        <v>190</v>
      </c>
      <c r="B41" s="214"/>
      <c r="C41" s="214"/>
      <c r="D41" s="214"/>
      <c r="E41" s="214"/>
      <c r="F41" s="214"/>
      <c r="G41" s="214"/>
      <c r="H41" s="215"/>
      <c r="I41" s="114">
        <v>145</v>
      </c>
      <c r="J41" s="2"/>
      <c r="K41" s="2">
        <v>0</v>
      </c>
      <c r="L41" s="2"/>
      <c r="M41" s="2">
        <f t="shared" si="0"/>
        <v>0</v>
      </c>
      <c r="O41" s="131"/>
    </row>
    <row r="42" spans="1:15" ht="12.75">
      <c r="A42" s="213" t="s">
        <v>179</v>
      </c>
      <c r="B42" s="214"/>
      <c r="C42" s="214"/>
      <c r="D42" s="214"/>
      <c r="E42" s="214"/>
      <c r="F42" s="214"/>
      <c r="G42" s="214"/>
      <c r="H42" s="215"/>
      <c r="I42" s="114">
        <v>146</v>
      </c>
      <c r="J42" s="122">
        <f>J7+J27+J38+J40</f>
        <v>196109524</v>
      </c>
      <c r="K42" s="122">
        <f>K7+K27+K38+K40</f>
        <v>65865548</v>
      </c>
      <c r="L42" s="122">
        <f>L7+L27+L38+L40</f>
        <v>113390564</v>
      </c>
      <c r="M42" s="122">
        <f>M7+M27+M38+M40</f>
        <v>36533394</v>
      </c>
      <c r="N42" s="131"/>
      <c r="O42" s="131"/>
    </row>
    <row r="43" spans="1:15" ht="12.75">
      <c r="A43" s="213" t="s">
        <v>180</v>
      </c>
      <c r="B43" s="214"/>
      <c r="C43" s="214"/>
      <c r="D43" s="214"/>
      <c r="E43" s="214"/>
      <c r="F43" s="214"/>
      <c r="G43" s="214"/>
      <c r="H43" s="215"/>
      <c r="I43" s="114">
        <v>147</v>
      </c>
      <c r="J43" s="122">
        <f>J10+J33+J39+J41</f>
        <v>285423979</v>
      </c>
      <c r="K43" s="122">
        <f>K10+K33+K39+K41</f>
        <v>125506251</v>
      </c>
      <c r="L43" s="122">
        <f>L10+L33+L39+L41</f>
        <v>177618919</v>
      </c>
      <c r="M43" s="122">
        <f>M10+M33+M39+M41</f>
        <v>58470445</v>
      </c>
      <c r="N43" s="131"/>
      <c r="O43" s="131"/>
    </row>
    <row r="44" spans="1:15" ht="12.75">
      <c r="A44" s="213" t="s">
        <v>200</v>
      </c>
      <c r="B44" s="214"/>
      <c r="C44" s="214"/>
      <c r="D44" s="214"/>
      <c r="E44" s="214"/>
      <c r="F44" s="214"/>
      <c r="G44" s="214"/>
      <c r="H44" s="215"/>
      <c r="I44" s="114">
        <v>148</v>
      </c>
      <c r="J44" s="122">
        <f>J42-J43</f>
        <v>-89314455</v>
      </c>
      <c r="K44" s="122">
        <f>K42-K43</f>
        <v>-59640703</v>
      </c>
      <c r="L44" s="122">
        <f>L42-L43</f>
        <v>-64228355</v>
      </c>
      <c r="M44" s="122">
        <f>M42-M43</f>
        <v>-21937051</v>
      </c>
      <c r="N44" s="131"/>
      <c r="O44" s="131"/>
    </row>
    <row r="45" spans="1:13" ht="12.75">
      <c r="A45" s="225" t="s">
        <v>182</v>
      </c>
      <c r="B45" s="226"/>
      <c r="C45" s="226"/>
      <c r="D45" s="226"/>
      <c r="E45" s="226"/>
      <c r="F45" s="226"/>
      <c r="G45" s="226"/>
      <c r="H45" s="227"/>
      <c r="I45" s="114">
        <v>149</v>
      </c>
      <c r="J45" s="45">
        <f>IF(J42&gt;J43,J42-J43,0)</f>
        <v>0</v>
      </c>
      <c r="K45" s="45">
        <f>IF(K42&gt;K43,K42-K43,0)</f>
        <v>0</v>
      </c>
      <c r="L45" s="45">
        <f>IF(L42&gt;L43,L42-L43,0)</f>
        <v>0</v>
      </c>
      <c r="M45" s="45">
        <f>IF(M42&gt;M43,M42-M43,0)</f>
        <v>0</v>
      </c>
    </row>
    <row r="46" spans="1:13" ht="12.75">
      <c r="A46" s="225" t="s">
        <v>183</v>
      </c>
      <c r="B46" s="226"/>
      <c r="C46" s="226"/>
      <c r="D46" s="226"/>
      <c r="E46" s="226"/>
      <c r="F46" s="226"/>
      <c r="G46" s="226"/>
      <c r="H46" s="227"/>
      <c r="I46" s="114">
        <v>150</v>
      </c>
      <c r="J46" s="45">
        <f>IF(J43&gt;J42,J43-J42,0)</f>
        <v>89314455</v>
      </c>
      <c r="K46" s="45">
        <f>IF(K43&gt;K42,K43-K42,0)</f>
        <v>59640703</v>
      </c>
      <c r="L46" s="45">
        <f>IF(L43&gt;L42,L43-L42,0)</f>
        <v>64228355</v>
      </c>
      <c r="M46" s="45">
        <f>IF(M43&gt;M42,M43-M42,0)</f>
        <v>21937051</v>
      </c>
    </row>
    <row r="47" spans="1:13" ht="12.75">
      <c r="A47" s="213" t="s">
        <v>181</v>
      </c>
      <c r="B47" s="214"/>
      <c r="C47" s="214"/>
      <c r="D47" s="214"/>
      <c r="E47" s="214"/>
      <c r="F47" s="214"/>
      <c r="G47" s="214"/>
      <c r="H47" s="215"/>
      <c r="I47" s="114">
        <v>151</v>
      </c>
      <c r="J47" s="2"/>
      <c r="K47" s="2"/>
      <c r="L47" s="2"/>
      <c r="M47" s="2"/>
    </row>
    <row r="48" spans="1:13" ht="12.75">
      <c r="A48" s="213" t="s">
        <v>201</v>
      </c>
      <c r="B48" s="214"/>
      <c r="C48" s="214"/>
      <c r="D48" s="214"/>
      <c r="E48" s="214"/>
      <c r="F48" s="214"/>
      <c r="G48" s="214"/>
      <c r="H48" s="215"/>
      <c r="I48" s="114">
        <v>152</v>
      </c>
      <c r="J48" s="122">
        <f>J44-J47</f>
        <v>-89314455</v>
      </c>
      <c r="K48" s="122">
        <f>K44-K47</f>
        <v>-59640703</v>
      </c>
      <c r="L48" s="122">
        <f>L44-L47</f>
        <v>-64228355</v>
      </c>
      <c r="M48" s="122">
        <f>M44-M47</f>
        <v>-21937051</v>
      </c>
    </row>
    <row r="49" spans="1:13" ht="12.75">
      <c r="A49" s="225" t="s">
        <v>159</v>
      </c>
      <c r="B49" s="226"/>
      <c r="C49" s="226"/>
      <c r="D49" s="226"/>
      <c r="E49" s="226"/>
      <c r="F49" s="226"/>
      <c r="G49" s="226"/>
      <c r="H49" s="227"/>
      <c r="I49" s="114">
        <v>153</v>
      </c>
      <c r="J49" s="45"/>
      <c r="K49" s="45"/>
      <c r="L49" s="45">
        <f>IF(L48&gt;0,L48,0)</f>
        <v>0</v>
      </c>
      <c r="M49" s="45">
        <f>IF(M48&gt;0,M48,0)</f>
        <v>0</v>
      </c>
    </row>
    <row r="50" spans="1:13" ht="12.75">
      <c r="A50" s="246" t="s">
        <v>184</v>
      </c>
      <c r="B50" s="247"/>
      <c r="C50" s="247"/>
      <c r="D50" s="247"/>
      <c r="E50" s="247"/>
      <c r="F50" s="247"/>
      <c r="G50" s="247"/>
      <c r="H50" s="248"/>
      <c r="I50" s="115">
        <v>154</v>
      </c>
      <c r="J50" s="50">
        <f>IF(J48&lt;0,-J48,0)</f>
        <v>89314455</v>
      </c>
      <c r="K50" s="50">
        <f>IF(K48&lt;0,-K48,0)</f>
        <v>59640703</v>
      </c>
      <c r="L50" s="50">
        <f>IF(L48&lt;0,-L48,0)</f>
        <v>64228355</v>
      </c>
      <c r="M50" s="50">
        <f>IF(M48&lt;0,-M48,0)</f>
        <v>21937051</v>
      </c>
    </row>
    <row r="51" spans="1:13" ht="12.75" customHeight="1">
      <c r="A51" s="222" t="s">
        <v>270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10" t="s">
        <v>154</v>
      </c>
      <c r="B52" s="211"/>
      <c r="C52" s="211"/>
      <c r="D52" s="211"/>
      <c r="E52" s="211"/>
      <c r="F52" s="211"/>
      <c r="G52" s="211"/>
      <c r="H52" s="211"/>
      <c r="I52" s="116"/>
      <c r="J52" s="116"/>
      <c r="K52" s="116"/>
      <c r="L52" s="116"/>
      <c r="M52" s="117"/>
    </row>
    <row r="53" spans="1:13" ht="12.75">
      <c r="A53" s="249" t="s">
        <v>198</v>
      </c>
      <c r="B53" s="250"/>
      <c r="C53" s="250"/>
      <c r="D53" s="250"/>
      <c r="E53" s="250"/>
      <c r="F53" s="250"/>
      <c r="G53" s="250"/>
      <c r="H53" s="251"/>
      <c r="I53" s="114">
        <v>155</v>
      </c>
      <c r="J53" s="2"/>
      <c r="K53" s="2"/>
      <c r="L53" s="2"/>
      <c r="M53" s="2"/>
    </row>
    <row r="54" spans="1:13" ht="12.75">
      <c r="A54" s="249" t="s">
        <v>199</v>
      </c>
      <c r="B54" s="250"/>
      <c r="C54" s="250"/>
      <c r="D54" s="250"/>
      <c r="E54" s="250"/>
      <c r="F54" s="250"/>
      <c r="G54" s="250"/>
      <c r="H54" s="251"/>
      <c r="I54" s="114">
        <v>156</v>
      </c>
      <c r="J54" s="3"/>
      <c r="K54" s="3"/>
      <c r="L54" s="3"/>
      <c r="M54" s="3"/>
    </row>
    <row r="55" spans="1:13" ht="12.75" customHeight="1">
      <c r="A55" s="222" t="s">
        <v>156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10" t="s">
        <v>168</v>
      </c>
      <c r="B56" s="211"/>
      <c r="C56" s="211"/>
      <c r="D56" s="211"/>
      <c r="E56" s="211"/>
      <c r="F56" s="211"/>
      <c r="G56" s="211"/>
      <c r="H56" s="212"/>
      <c r="I56" s="118">
        <v>157</v>
      </c>
      <c r="J56" s="1">
        <f>J48</f>
        <v>-89314455</v>
      </c>
      <c r="K56" s="1">
        <f>K48</f>
        <v>-59640703</v>
      </c>
      <c r="L56" s="1">
        <f>L48</f>
        <v>-64228355</v>
      </c>
      <c r="M56" s="1">
        <f>M48</f>
        <v>-21937051</v>
      </c>
    </row>
    <row r="57" spans="1:13" ht="12.75">
      <c r="A57" s="213" t="s">
        <v>185</v>
      </c>
      <c r="B57" s="214"/>
      <c r="C57" s="214"/>
      <c r="D57" s="214"/>
      <c r="E57" s="214"/>
      <c r="F57" s="214"/>
      <c r="G57" s="214"/>
      <c r="H57" s="215"/>
      <c r="I57" s="114">
        <v>158</v>
      </c>
      <c r="J57" s="45">
        <f>J58+J59+J60+J61+J62+J63+J64</f>
        <v>3119991</v>
      </c>
      <c r="K57" s="45">
        <f>K58+K59+K60+K61+K62+K63+K64</f>
        <v>3119991</v>
      </c>
      <c r="L57" s="45">
        <f>L58+L59+L60+L61+L62+L63+L64</f>
        <v>0</v>
      </c>
      <c r="M57" s="45">
        <f>M58+M59+M60+M61+M62+M63+M64</f>
        <v>0</v>
      </c>
    </row>
    <row r="58" spans="1:13" ht="12.75">
      <c r="A58" s="213" t="s">
        <v>192</v>
      </c>
      <c r="B58" s="214"/>
      <c r="C58" s="214"/>
      <c r="D58" s="214"/>
      <c r="E58" s="214"/>
      <c r="F58" s="214"/>
      <c r="G58" s="214"/>
      <c r="H58" s="215"/>
      <c r="I58" s="114">
        <v>159</v>
      </c>
      <c r="J58" s="2"/>
      <c r="K58" s="2">
        <v>0</v>
      </c>
      <c r="L58" s="2"/>
      <c r="M58" s="2">
        <f aca="true" t="shared" si="1" ref="M58:M65">L58</f>
        <v>0</v>
      </c>
    </row>
    <row r="59" spans="1:13" ht="12.75">
      <c r="A59" s="213" t="s">
        <v>193</v>
      </c>
      <c r="B59" s="214"/>
      <c r="C59" s="214"/>
      <c r="D59" s="214"/>
      <c r="E59" s="214"/>
      <c r="F59" s="214"/>
      <c r="G59" s="214"/>
      <c r="H59" s="215"/>
      <c r="I59" s="114">
        <v>160</v>
      </c>
      <c r="J59" s="2">
        <v>2984381</v>
      </c>
      <c r="K59" s="2">
        <v>2984381</v>
      </c>
      <c r="L59" s="2"/>
      <c r="M59" s="2">
        <f t="shared" si="1"/>
        <v>0</v>
      </c>
    </row>
    <row r="60" spans="1:13" ht="12.75">
      <c r="A60" s="213" t="s">
        <v>38</v>
      </c>
      <c r="B60" s="214"/>
      <c r="C60" s="214"/>
      <c r="D60" s="214"/>
      <c r="E60" s="214"/>
      <c r="F60" s="214"/>
      <c r="G60" s="214"/>
      <c r="H60" s="215"/>
      <c r="I60" s="114">
        <v>161</v>
      </c>
      <c r="J60" s="2"/>
      <c r="K60" s="2">
        <v>0</v>
      </c>
      <c r="L60" s="2"/>
      <c r="M60" s="2">
        <f t="shared" si="1"/>
        <v>0</v>
      </c>
    </row>
    <row r="61" spans="1:13" ht="12.75">
      <c r="A61" s="213" t="s">
        <v>194</v>
      </c>
      <c r="B61" s="214"/>
      <c r="C61" s="214"/>
      <c r="D61" s="214"/>
      <c r="E61" s="214"/>
      <c r="F61" s="214"/>
      <c r="G61" s="214"/>
      <c r="H61" s="215"/>
      <c r="I61" s="114">
        <v>162</v>
      </c>
      <c r="J61" s="2">
        <v>135610</v>
      </c>
      <c r="K61" s="2">
        <v>135610</v>
      </c>
      <c r="L61" s="2"/>
      <c r="M61" s="2"/>
    </row>
    <row r="62" spans="1:13" ht="12.75">
      <c r="A62" s="213" t="s">
        <v>195</v>
      </c>
      <c r="B62" s="214"/>
      <c r="C62" s="214"/>
      <c r="D62" s="214"/>
      <c r="E62" s="214"/>
      <c r="F62" s="214"/>
      <c r="G62" s="214"/>
      <c r="H62" s="215"/>
      <c r="I62" s="114">
        <v>163</v>
      </c>
      <c r="J62" s="2"/>
      <c r="K62" s="2">
        <v>0</v>
      </c>
      <c r="L62" s="2"/>
      <c r="M62" s="2">
        <f t="shared" si="1"/>
        <v>0</v>
      </c>
    </row>
    <row r="63" spans="1:13" ht="12.75">
      <c r="A63" s="213" t="s">
        <v>196</v>
      </c>
      <c r="B63" s="214"/>
      <c r="C63" s="214"/>
      <c r="D63" s="214"/>
      <c r="E63" s="214"/>
      <c r="F63" s="214"/>
      <c r="G63" s="214"/>
      <c r="H63" s="215"/>
      <c r="I63" s="114">
        <v>164</v>
      </c>
      <c r="J63" s="2"/>
      <c r="K63" s="2">
        <v>0</v>
      </c>
      <c r="L63" s="2"/>
      <c r="M63" s="2">
        <f t="shared" si="1"/>
        <v>0</v>
      </c>
    </row>
    <row r="64" spans="1:13" ht="12.75">
      <c r="A64" s="213" t="s">
        <v>197</v>
      </c>
      <c r="B64" s="214"/>
      <c r="C64" s="214"/>
      <c r="D64" s="214"/>
      <c r="E64" s="214"/>
      <c r="F64" s="214"/>
      <c r="G64" s="214"/>
      <c r="H64" s="215"/>
      <c r="I64" s="114">
        <v>165</v>
      </c>
      <c r="J64" s="2"/>
      <c r="K64" s="2">
        <v>0</v>
      </c>
      <c r="L64" s="2"/>
      <c r="M64" s="2">
        <f t="shared" si="1"/>
        <v>0</v>
      </c>
    </row>
    <row r="65" spans="1:13" ht="12.75">
      <c r="A65" s="213" t="s">
        <v>186</v>
      </c>
      <c r="B65" s="214"/>
      <c r="C65" s="214"/>
      <c r="D65" s="214"/>
      <c r="E65" s="214"/>
      <c r="F65" s="214"/>
      <c r="G65" s="214"/>
      <c r="H65" s="215"/>
      <c r="I65" s="114">
        <v>166</v>
      </c>
      <c r="J65" s="2"/>
      <c r="K65" s="2">
        <v>0</v>
      </c>
      <c r="L65" s="2"/>
      <c r="M65" s="2">
        <f t="shared" si="1"/>
        <v>0</v>
      </c>
    </row>
    <row r="66" spans="1:13" ht="12.75">
      <c r="A66" s="213" t="s">
        <v>160</v>
      </c>
      <c r="B66" s="214"/>
      <c r="C66" s="214"/>
      <c r="D66" s="214"/>
      <c r="E66" s="214"/>
      <c r="F66" s="214"/>
      <c r="G66" s="214"/>
      <c r="H66" s="215"/>
      <c r="I66" s="114">
        <v>167</v>
      </c>
      <c r="J66" s="45">
        <f>J57-J65</f>
        <v>3119991</v>
      </c>
      <c r="K66" s="45">
        <f>K57-K65</f>
        <v>3119991</v>
      </c>
      <c r="L66" s="45">
        <f>L57-L65</f>
        <v>0</v>
      </c>
      <c r="M66" s="45">
        <f>M57-M65</f>
        <v>0</v>
      </c>
    </row>
    <row r="67" spans="1:13" ht="12.75">
      <c r="A67" s="213" t="s">
        <v>161</v>
      </c>
      <c r="B67" s="214"/>
      <c r="C67" s="214"/>
      <c r="D67" s="214"/>
      <c r="E67" s="214"/>
      <c r="F67" s="214"/>
      <c r="G67" s="214"/>
      <c r="H67" s="215"/>
      <c r="I67" s="114">
        <v>168</v>
      </c>
      <c r="J67" s="50">
        <f>J56+J66</f>
        <v>-86194464</v>
      </c>
      <c r="K67" s="50">
        <f>K56+K66</f>
        <v>-56520712</v>
      </c>
      <c r="L67" s="50">
        <f>L56+L66</f>
        <v>-64228355</v>
      </c>
      <c r="M67" s="50">
        <f>M56+M66</f>
        <v>-21937051</v>
      </c>
    </row>
    <row r="68" spans="1:13" ht="12.75" customHeight="1">
      <c r="A68" s="256" t="s">
        <v>271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155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9" t="s">
        <v>198</v>
      </c>
      <c r="B70" s="250"/>
      <c r="C70" s="250"/>
      <c r="D70" s="250"/>
      <c r="E70" s="250"/>
      <c r="F70" s="250"/>
      <c r="G70" s="250"/>
      <c r="H70" s="251"/>
      <c r="I70" s="114">
        <v>169</v>
      </c>
      <c r="J70" s="2"/>
      <c r="K70" s="2"/>
      <c r="L70" s="2"/>
      <c r="M70" s="2"/>
    </row>
    <row r="71" spans="1:13" ht="12.75">
      <c r="A71" s="253" t="s">
        <v>199</v>
      </c>
      <c r="B71" s="254"/>
      <c r="C71" s="254"/>
      <c r="D71" s="254"/>
      <c r="E71" s="254"/>
      <c r="F71" s="254"/>
      <c r="G71" s="254"/>
      <c r="H71" s="255"/>
      <c r="I71" s="119">
        <v>170</v>
      </c>
      <c r="J71" s="3"/>
      <c r="K71" s="3"/>
      <c r="L71" s="3"/>
      <c r="M71" s="3"/>
    </row>
    <row r="72" ht="12.75">
      <c r="J72" s="121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56:M56 J70:L71 J53:L54 J57:L65 J47:L47 M57 J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8:L9 M22 J48:M50 M16 J42:M46 M33 M12 J7:M7 M27 J12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1">
      <selection activeCell="H58" sqref="H58"/>
    </sheetView>
  </sheetViews>
  <sheetFormatPr defaultColWidth="9.140625" defaultRowHeight="12.75"/>
  <cols>
    <col min="1" max="7" width="9.140625" style="44" customWidth="1"/>
    <col min="8" max="8" width="10.57421875" style="44" customWidth="1"/>
    <col min="9" max="9" width="9.140625" style="120" customWidth="1"/>
    <col min="10" max="11" width="9.421875" style="120" bestFit="1" customWidth="1"/>
    <col min="12" max="16384" width="9.140625" style="44" customWidth="1"/>
  </cols>
  <sheetData>
    <row r="1" spans="1:11" ht="12.75" customHeight="1">
      <c r="A1" s="263" t="s">
        <v>134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52" t="s">
        <v>307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60" t="s">
        <v>292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2.5">
      <c r="A4" s="264" t="s">
        <v>49</v>
      </c>
      <c r="B4" s="264"/>
      <c r="C4" s="264"/>
      <c r="D4" s="264"/>
      <c r="E4" s="264"/>
      <c r="F4" s="264"/>
      <c r="G4" s="264"/>
      <c r="H4" s="264"/>
      <c r="I4" s="52" t="s">
        <v>298</v>
      </c>
      <c r="J4" s="52" t="s">
        <v>276</v>
      </c>
      <c r="K4" s="52" t="s">
        <v>277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53">
        <v>2</v>
      </c>
      <c r="J5" s="54" t="s">
        <v>242</v>
      </c>
      <c r="K5" s="54" t="s">
        <v>243</v>
      </c>
    </row>
    <row r="6" spans="1:11" ht="12.75">
      <c r="A6" s="222" t="s">
        <v>129</v>
      </c>
      <c r="B6" s="238"/>
      <c r="C6" s="238"/>
      <c r="D6" s="238"/>
      <c r="E6" s="238"/>
      <c r="F6" s="238"/>
      <c r="G6" s="238"/>
      <c r="H6" s="238"/>
      <c r="I6" s="266"/>
      <c r="J6" s="266"/>
      <c r="K6" s="267"/>
    </row>
    <row r="7" spans="1:11" ht="12.75">
      <c r="A7" s="216" t="s">
        <v>33</v>
      </c>
      <c r="B7" s="217"/>
      <c r="C7" s="217"/>
      <c r="D7" s="217"/>
      <c r="E7" s="217"/>
      <c r="F7" s="217"/>
      <c r="G7" s="217"/>
      <c r="H7" s="217"/>
      <c r="I7" s="114">
        <v>1</v>
      </c>
      <c r="J7" s="2">
        <v>-89314455</v>
      </c>
      <c r="K7" s="2">
        <v>-64228355</v>
      </c>
    </row>
    <row r="8" spans="1:11" ht="12.75">
      <c r="A8" s="216" t="s">
        <v>34</v>
      </c>
      <c r="B8" s="217"/>
      <c r="C8" s="217"/>
      <c r="D8" s="217"/>
      <c r="E8" s="217"/>
      <c r="F8" s="217"/>
      <c r="G8" s="217"/>
      <c r="H8" s="217"/>
      <c r="I8" s="114">
        <v>2</v>
      </c>
      <c r="J8" s="2">
        <v>12262212</v>
      </c>
      <c r="K8" s="2">
        <v>11223406</v>
      </c>
    </row>
    <row r="9" spans="1:11" ht="12.75">
      <c r="A9" s="216" t="s">
        <v>35</v>
      </c>
      <c r="B9" s="217"/>
      <c r="C9" s="217"/>
      <c r="D9" s="217"/>
      <c r="E9" s="217"/>
      <c r="F9" s="217"/>
      <c r="G9" s="217"/>
      <c r="H9" s="217"/>
      <c r="I9" s="114">
        <v>3</v>
      </c>
      <c r="J9" s="2">
        <v>63614800</v>
      </c>
      <c r="K9" s="2">
        <v>8710780</v>
      </c>
    </row>
    <row r="10" spans="1:11" ht="12.75">
      <c r="A10" s="216" t="s">
        <v>36</v>
      </c>
      <c r="B10" s="217"/>
      <c r="C10" s="217"/>
      <c r="D10" s="217"/>
      <c r="E10" s="217"/>
      <c r="F10" s="217"/>
      <c r="G10" s="217"/>
      <c r="H10" s="217"/>
      <c r="I10" s="114">
        <v>4</v>
      </c>
      <c r="J10" s="2">
        <v>2554926</v>
      </c>
      <c r="K10" s="2">
        <v>12844603</v>
      </c>
    </row>
    <row r="11" spans="1:11" ht="12.75">
      <c r="A11" s="216" t="s">
        <v>37</v>
      </c>
      <c r="B11" s="217"/>
      <c r="C11" s="217"/>
      <c r="D11" s="217"/>
      <c r="E11" s="217"/>
      <c r="F11" s="217"/>
      <c r="G11" s="217"/>
      <c r="H11" s="217"/>
      <c r="I11" s="114">
        <v>5</v>
      </c>
      <c r="J11" s="2">
        <v>32805418</v>
      </c>
      <c r="K11" s="2">
        <v>4851497</v>
      </c>
    </row>
    <row r="12" spans="1:11" ht="12.75">
      <c r="A12" s="216" t="s">
        <v>41</v>
      </c>
      <c r="B12" s="217"/>
      <c r="C12" s="217"/>
      <c r="D12" s="217"/>
      <c r="E12" s="217"/>
      <c r="F12" s="217"/>
      <c r="G12" s="217"/>
      <c r="H12" s="217"/>
      <c r="I12" s="114">
        <v>6</v>
      </c>
      <c r="J12" s="2">
        <v>1346522</v>
      </c>
      <c r="K12" s="2">
        <v>1081641</v>
      </c>
    </row>
    <row r="13" spans="1:11" ht="12.75">
      <c r="A13" s="213" t="s">
        <v>130</v>
      </c>
      <c r="B13" s="214"/>
      <c r="C13" s="214"/>
      <c r="D13" s="214"/>
      <c r="E13" s="214"/>
      <c r="F13" s="214"/>
      <c r="G13" s="214"/>
      <c r="H13" s="214"/>
      <c r="I13" s="114">
        <v>7</v>
      </c>
      <c r="J13" s="45">
        <f>SUM(J7:J12)</f>
        <v>23269423</v>
      </c>
      <c r="K13" s="45">
        <f>SUM(K7:K12)</f>
        <v>-25516428</v>
      </c>
    </row>
    <row r="14" spans="1:11" ht="12.75">
      <c r="A14" s="216" t="s">
        <v>42</v>
      </c>
      <c r="B14" s="217"/>
      <c r="C14" s="217"/>
      <c r="D14" s="217"/>
      <c r="E14" s="217"/>
      <c r="F14" s="217"/>
      <c r="G14" s="217"/>
      <c r="H14" s="217"/>
      <c r="I14" s="114">
        <v>8</v>
      </c>
      <c r="J14" s="2">
        <v>0</v>
      </c>
      <c r="K14" s="2">
        <v>0</v>
      </c>
    </row>
    <row r="15" spans="1:11" ht="12.75">
      <c r="A15" s="216" t="s">
        <v>43</v>
      </c>
      <c r="B15" s="217"/>
      <c r="C15" s="217"/>
      <c r="D15" s="217"/>
      <c r="E15" s="217"/>
      <c r="F15" s="217"/>
      <c r="G15" s="217"/>
      <c r="H15" s="217"/>
      <c r="I15" s="114">
        <v>9</v>
      </c>
      <c r="J15" s="2"/>
      <c r="K15" s="2">
        <v>0</v>
      </c>
    </row>
    <row r="16" spans="1:11" ht="12.75">
      <c r="A16" s="216" t="s">
        <v>44</v>
      </c>
      <c r="B16" s="217"/>
      <c r="C16" s="217"/>
      <c r="D16" s="217"/>
      <c r="E16" s="217"/>
      <c r="F16" s="217"/>
      <c r="G16" s="217"/>
      <c r="H16" s="217"/>
      <c r="I16" s="114">
        <v>10</v>
      </c>
      <c r="J16" s="2">
        <v>0</v>
      </c>
      <c r="K16" s="2">
        <v>0</v>
      </c>
    </row>
    <row r="17" spans="1:11" ht="12.75">
      <c r="A17" s="216" t="s">
        <v>45</v>
      </c>
      <c r="B17" s="217"/>
      <c r="C17" s="217"/>
      <c r="D17" s="217"/>
      <c r="E17" s="217"/>
      <c r="F17" s="217"/>
      <c r="G17" s="217"/>
      <c r="H17" s="217"/>
      <c r="I17" s="114">
        <v>11</v>
      </c>
      <c r="J17" s="2">
        <v>21845785</v>
      </c>
      <c r="K17" s="2">
        <v>0</v>
      </c>
    </row>
    <row r="18" spans="1:11" ht="12.75">
      <c r="A18" s="213" t="s">
        <v>131</v>
      </c>
      <c r="B18" s="214"/>
      <c r="C18" s="214"/>
      <c r="D18" s="214"/>
      <c r="E18" s="214"/>
      <c r="F18" s="214"/>
      <c r="G18" s="214"/>
      <c r="H18" s="214"/>
      <c r="I18" s="114">
        <v>12</v>
      </c>
      <c r="J18" s="45">
        <f>SUM(J14:J17)</f>
        <v>21845785</v>
      </c>
      <c r="K18" s="45">
        <f>SUM(K14:K17)</f>
        <v>0</v>
      </c>
    </row>
    <row r="19" spans="1:11" ht="27.75" customHeight="1">
      <c r="A19" s="213" t="s">
        <v>29</v>
      </c>
      <c r="B19" s="214"/>
      <c r="C19" s="214"/>
      <c r="D19" s="214"/>
      <c r="E19" s="214"/>
      <c r="F19" s="214"/>
      <c r="G19" s="214"/>
      <c r="H19" s="214"/>
      <c r="I19" s="114">
        <v>13</v>
      </c>
      <c r="J19" s="45">
        <f>IF(J13&gt;J18,J13-J18,0)</f>
        <v>1423638</v>
      </c>
      <c r="K19" s="45">
        <f>IF(K13&gt;K18,K13-K18,0)</f>
        <v>0</v>
      </c>
    </row>
    <row r="20" spans="1:11" ht="25.5" customHeight="1">
      <c r="A20" s="213" t="s">
        <v>30</v>
      </c>
      <c r="B20" s="214"/>
      <c r="C20" s="214"/>
      <c r="D20" s="214"/>
      <c r="E20" s="214"/>
      <c r="F20" s="214"/>
      <c r="G20" s="214"/>
      <c r="H20" s="214"/>
      <c r="I20" s="114">
        <v>14</v>
      </c>
      <c r="J20" s="45">
        <f>IF(J18&gt;J13,J18-J13,0)</f>
        <v>0</v>
      </c>
      <c r="K20" s="45">
        <f>IF(K18&gt;K13,K18-K13,0)</f>
        <v>25516428</v>
      </c>
    </row>
    <row r="21" spans="1:11" ht="12.75">
      <c r="A21" s="222" t="s">
        <v>132</v>
      </c>
      <c r="B21" s="238"/>
      <c r="C21" s="238"/>
      <c r="D21" s="238"/>
      <c r="E21" s="238"/>
      <c r="F21" s="238"/>
      <c r="G21" s="238"/>
      <c r="H21" s="238"/>
      <c r="I21" s="266"/>
      <c r="J21" s="266"/>
      <c r="K21" s="267"/>
    </row>
    <row r="22" spans="1:11" ht="12.75">
      <c r="A22" s="216" t="s">
        <v>145</v>
      </c>
      <c r="B22" s="217"/>
      <c r="C22" s="217"/>
      <c r="D22" s="217"/>
      <c r="E22" s="217"/>
      <c r="F22" s="217"/>
      <c r="G22" s="217"/>
      <c r="H22" s="217"/>
      <c r="I22" s="114">
        <v>15</v>
      </c>
      <c r="J22" s="2">
        <v>215555</v>
      </c>
      <c r="K22" s="2">
        <v>24447219</v>
      </c>
    </row>
    <row r="23" spans="1:11" ht="12.75">
      <c r="A23" s="216" t="s">
        <v>146</v>
      </c>
      <c r="B23" s="217"/>
      <c r="C23" s="217"/>
      <c r="D23" s="217"/>
      <c r="E23" s="217"/>
      <c r="F23" s="217"/>
      <c r="G23" s="217"/>
      <c r="H23" s="217"/>
      <c r="I23" s="114">
        <v>16</v>
      </c>
      <c r="J23" s="2">
        <v>0</v>
      </c>
      <c r="K23" s="2">
        <v>60001</v>
      </c>
    </row>
    <row r="24" spans="1:11" ht="12.75">
      <c r="A24" s="216" t="s">
        <v>147</v>
      </c>
      <c r="B24" s="217"/>
      <c r="C24" s="217"/>
      <c r="D24" s="217"/>
      <c r="E24" s="217"/>
      <c r="F24" s="217"/>
      <c r="G24" s="217"/>
      <c r="H24" s="217"/>
      <c r="I24" s="114">
        <v>17</v>
      </c>
      <c r="J24" s="2">
        <v>0</v>
      </c>
      <c r="K24" s="2">
        <v>0</v>
      </c>
    </row>
    <row r="25" spans="1:11" ht="12.75">
      <c r="A25" s="216" t="s">
        <v>148</v>
      </c>
      <c r="B25" s="217"/>
      <c r="C25" s="217"/>
      <c r="D25" s="217"/>
      <c r="E25" s="217"/>
      <c r="F25" s="217"/>
      <c r="G25" s="217"/>
      <c r="H25" s="217"/>
      <c r="I25" s="114">
        <v>18</v>
      </c>
      <c r="J25" s="2">
        <v>0</v>
      </c>
      <c r="K25" s="2">
        <v>0</v>
      </c>
    </row>
    <row r="26" spans="1:11" ht="12.75">
      <c r="A26" s="216" t="s">
        <v>149</v>
      </c>
      <c r="B26" s="217"/>
      <c r="C26" s="217"/>
      <c r="D26" s="217"/>
      <c r="E26" s="217"/>
      <c r="F26" s="217"/>
      <c r="G26" s="217"/>
      <c r="H26" s="217"/>
      <c r="I26" s="114">
        <v>19</v>
      </c>
      <c r="J26" s="2">
        <v>2494876</v>
      </c>
      <c r="K26" s="134">
        <v>0</v>
      </c>
    </row>
    <row r="27" spans="1:11" ht="12.75">
      <c r="A27" s="213" t="s">
        <v>135</v>
      </c>
      <c r="B27" s="214"/>
      <c r="C27" s="214"/>
      <c r="D27" s="214"/>
      <c r="E27" s="214"/>
      <c r="F27" s="214"/>
      <c r="G27" s="214"/>
      <c r="H27" s="214"/>
      <c r="I27" s="114">
        <v>20</v>
      </c>
      <c r="J27" s="45">
        <f>SUM(J22:J26)</f>
        <v>2710431</v>
      </c>
      <c r="K27" s="45">
        <f>SUM(K22:K26)</f>
        <v>24507220</v>
      </c>
    </row>
    <row r="28" spans="1:11" ht="12.75">
      <c r="A28" s="216" t="s">
        <v>100</v>
      </c>
      <c r="B28" s="217"/>
      <c r="C28" s="217"/>
      <c r="D28" s="217"/>
      <c r="E28" s="217"/>
      <c r="F28" s="217"/>
      <c r="G28" s="217"/>
      <c r="H28" s="217"/>
      <c r="I28" s="114">
        <v>21</v>
      </c>
      <c r="J28" s="2">
        <v>259432</v>
      </c>
      <c r="K28" s="2">
        <v>0</v>
      </c>
    </row>
    <row r="29" spans="1:11" ht="12.75">
      <c r="A29" s="216" t="s">
        <v>101</v>
      </c>
      <c r="B29" s="217"/>
      <c r="C29" s="217"/>
      <c r="D29" s="217"/>
      <c r="E29" s="217"/>
      <c r="F29" s="217"/>
      <c r="G29" s="217"/>
      <c r="H29" s="217"/>
      <c r="I29" s="114">
        <v>22</v>
      </c>
      <c r="J29" s="2"/>
      <c r="K29" s="2">
        <v>0</v>
      </c>
    </row>
    <row r="30" spans="1:11" ht="12.75">
      <c r="A30" s="216" t="s">
        <v>9</v>
      </c>
      <c r="B30" s="217"/>
      <c r="C30" s="217"/>
      <c r="D30" s="217"/>
      <c r="E30" s="217"/>
      <c r="F30" s="217"/>
      <c r="G30" s="217"/>
      <c r="H30" s="217"/>
      <c r="I30" s="114">
        <v>23</v>
      </c>
      <c r="J30" s="2">
        <v>146172</v>
      </c>
      <c r="K30" s="2">
        <v>43131</v>
      </c>
    </row>
    <row r="31" spans="1:11" ht="12.75">
      <c r="A31" s="213" t="s">
        <v>2</v>
      </c>
      <c r="B31" s="214"/>
      <c r="C31" s="214"/>
      <c r="D31" s="214"/>
      <c r="E31" s="214"/>
      <c r="F31" s="214"/>
      <c r="G31" s="214"/>
      <c r="H31" s="214"/>
      <c r="I31" s="114">
        <v>24</v>
      </c>
      <c r="J31" s="45">
        <f>SUM(J28:J30)</f>
        <v>405604</v>
      </c>
      <c r="K31" s="45">
        <f>SUM(K28:K30)</f>
        <v>43131</v>
      </c>
    </row>
    <row r="32" spans="1:11" ht="26.25" customHeight="1">
      <c r="A32" s="213" t="s">
        <v>31</v>
      </c>
      <c r="B32" s="214"/>
      <c r="C32" s="214"/>
      <c r="D32" s="214"/>
      <c r="E32" s="214"/>
      <c r="F32" s="214"/>
      <c r="G32" s="214"/>
      <c r="H32" s="214"/>
      <c r="I32" s="114">
        <v>25</v>
      </c>
      <c r="J32" s="45">
        <f>IF(J27&gt;J31,J27-J31,0)</f>
        <v>2304827</v>
      </c>
      <c r="K32" s="45">
        <f>IF(K27&gt;K31,K27-K31,0)</f>
        <v>24464089</v>
      </c>
    </row>
    <row r="33" spans="1:11" ht="25.5" customHeight="1">
      <c r="A33" s="213" t="s">
        <v>32</v>
      </c>
      <c r="B33" s="214"/>
      <c r="C33" s="214"/>
      <c r="D33" s="214"/>
      <c r="E33" s="214"/>
      <c r="F33" s="214"/>
      <c r="G33" s="214"/>
      <c r="H33" s="214"/>
      <c r="I33" s="114">
        <v>26</v>
      </c>
      <c r="J33" s="45">
        <f>IF(J31&gt;J27,J31-J27,0)</f>
        <v>0</v>
      </c>
      <c r="K33" s="45">
        <f>IF(K31&gt;K27,K31-K27,0)</f>
        <v>0</v>
      </c>
    </row>
    <row r="34" spans="1:11" ht="12.75">
      <c r="A34" s="222"/>
      <c r="B34" s="238"/>
      <c r="C34" s="238"/>
      <c r="D34" s="238"/>
      <c r="E34" s="238"/>
      <c r="F34" s="238"/>
      <c r="G34" s="238"/>
      <c r="H34" s="238"/>
      <c r="I34" s="266"/>
      <c r="J34" s="266"/>
      <c r="K34" s="267"/>
    </row>
    <row r="35" spans="1:11" ht="12.75">
      <c r="A35" s="216" t="s">
        <v>141</v>
      </c>
      <c r="B35" s="217"/>
      <c r="C35" s="217"/>
      <c r="D35" s="217"/>
      <c r="E35" s="217"/>
      <c r="F35" s="217"/>
      <c r="G35" s="217"/>
      <c r="H35" s="217"/>
      <c r="I35" s="114">
        <v>27</v>
      </c>
      <c r="J35" s="2">
        <v>0</v>
      </c>
      <c r="K35" s="2">
        <v>0</v>
      </c>
    </row>
    <row r="36" spans="1:11" ht="12.75">
      <c r="A36" s="216" t="s">
        <v>22</v>
      </c>
      <c r="B36" s="217"/>
      <c r="C36" s="217"/>
      <c r="D36" s="217"/>
      <c r="E36" s="217"/>
      <c r="F36" s="217"/>
      <c r="G36" s="217"/>
      <c r="H36" s="217"/>
      <c r="I36" s="114">
        <v>28</v>
      </c>
      <c r="J36" s="2">
        <v>18925356</v>
      </c>
      <c r="K36" s="2">
        <v>19396660</v>
      </c>
    </row>
    <row r="37" spans="1:11" ht="12.75">
      <c r="A37" s="216" t="s">
        <v>23</v>
      </c>
      <c r="B37" s="217"/>
      <c r="C37" s="217"/>
      <c r="D37" s="217"/>
      <c r="E37" s="217"/>
      <c r="F37" s="217"/>
      <c r="G37" s="217"/>
      <c r="H37" s="217"/>
      <c r="I37" s="114">
        <v>29</v>
      </c>
      <c r="J37" s="2">
        <v>5846707</v>
      </c>
      <c r="K37" s="2">
        <v>0</v>
      </c>
    </row>
    <row r="38" spans="1:11" ht="12.75">
      <c r="A38" s="213" t="s">
        <v>58</v>
      </c>
      <c r="B38" s="214"/>
      <c r="C38" s="214"/>
      <c r="D38" s="214"/>
      <c r="E38" s="214"/>
      <c r="F38" s="214"/>
      <c r="G38" s="214"/>
      <c r="H38" s="214"/>
      <c r="I38" s="114">
        <v>30</v>
      </c>
      <c r="J38" s="45">
        <f>SUM(J35:J37)</f>
        <v>24772063</v>
      </c>
      <c r="K38" s="45">
        <f>SUM(K35:K37)</f>
        <v>19396660</v>
      </c>
    </row>
    <row r="39" spans="1:11" ht="12.75">
      <c r="A39" s="216" t="s">
        <v>24</v>
      </c>
      <c r="B39" s="217"/>
      <c r="C39" s="217"/>
      <c r="D39" s="217"/>
      <c r="E39" s="217"/>
      <c r="F39" s="217"/>
      <c r="G39" s="217"/>
      <c r="H39" s="217"/>
      <c r="I39" s="114">
        <v>31</v>
      </c>
      <c r="J39" s="2">
        <v>28839468</v>
      </c>
      <c r="K39" s="2">
        <v>0</v>
      </c>
    </row>
    <row r="40" spans="1:11" ht="12.75">
      <c r="A40" s="216" t="s">
        <v>25</v>
      </c>
      <c r="B40" s="217"/>
      <c r="C40" s="217"/>
      <c r="D40" s="217"/>
      <c r="E40" s="217"/>
      <c r="F40" s="217"/>
      <c r="G40" s="217"/>
      <c r="H40" s="217"/>
      <c r="I40" s="114">
        <v>32</v>
      </c>
      <c r="J40" s="2">
        <v>0</v>
      </c>
      <c r="K40" s="2">
        <v>0</v>
      </c>
    </row>
    <row r="41" spans="1:11" ht="12.75">
      <c r="A41" s="216" t="s">
        <v>26</v>
      </c>
      <c r="B41" s="217"/>
      <c r="C41" s="217"/>
      <c r="D41" s="217"/>
      <c r="E41" s="217"/>
      <c r="F41" s="217"/>
      <c r="G41" s="217"/>
      <c r="H41" s="217"/>
      <c r="I41" s="114">
        <v>33</v>
      </c>
      <c r="J41" s="2">
        <v>0</v>
      </c>
      <c r="K41" s="2">
        <v>0</v>
      </c>
    </row>
    <row r="42" spans="1:11" ht="12.75">
      <c r="A42" s="216" t="s">
        <v>27</v>
      </c>
      <c r="B42" s="217"/>
      <c r="C42" s="217"/>
      <c r="D42" s="217"/>
      <c r="E42" s="217"/>
      <c r="F42" s="217"/>
      <c r="G42" s="217"/>
      <c r="H42" s="217"/>
      <c r="I42" s="114">
        <v>34</v>
      </c>
      <c r="J42" s="2">
        <v>0</v>
      </c>
      <c r="K42" s="2">
        <v>0</v>
      </c>
    </row>
    <row r="43" spans="1:11" ht="12.75">
      <c r="A43" s="216" t="s">
        <v>28</v>
      </c>
      <c r="B43" s="217"/>
      <c r="C43" s="217"/>
      <c r="D43" s="217"/>
      <c r="E43" s="217"/>
      <c r="F43" s="217"/>
      <c r="G43" s="217"/>
      <c r="H43" s="217"/>
      <c r="I43" s="114">
        <v>35</v>
      </c>
      <c r="J43" s="2">
        <v>0</v>
      </c>
      <c r="K43" s="2">
        <v>18901639</v>
      </c>
    </row>
    <row r="44" spans="1:11" ht="12.75">
      <c r="A44" s="213" t="s">
        <v>59</v>
      </c>
      <c r="B44" s="214"/>
      <c r="C44" s="214"/>
      <c r="D44" s="214"/>
      <c r="E44" s="214"/>
      <c r="F44" s="214"/>
      <c r="G44" s="214"/>
      <c r="H44" s="214"/>
      <c r="I44" s="114">
        <v>36</v>
      </c>
      <c r="J44" s="45">
        <f>J39+J40+J41+J42+J43</f>
        <v>28839468</v>
      </c>
      <c r="K44" s="45">
        <f>K39+K40+K41+K42+K43</f>
        <v>18901639</v>
      </c>
    </row>
    <row r="45" spans="1:11" ht="28.5" customHeight="1">
      <c r="A45" s="213" t="s">
        <v>10</v>
      </c>
      <c r="B45" s="214"/>
      <c r="C45" s="214"/>
      <c r="D45" s="214"/>
      <c r="E45" s="214"/>
      <c r="F45" s="214"/>
      <c r="G45" s="214"/>
      <c r="H45" s="214"/>
      <c r="I45" s="114">
        <v>37</v>
      </c>
      <c r="J45" s="45">
        <v>0</v>
      </c>
      <c r="K45" s="45">
        <f>IF(K38&gt;K44,K38-K44,0)</f>
        <v>495021</v>
      </c>
    </row>
    <row r="46" spans="1:11" ht="26.25" customHeight="1">
      <c r="A46" s="213" t="s">
        <v>11</v>
      </c>
      <c r="B46" s="214"/>
      <c r="C46" s="214"/>
      <c r="D46" s="214"/>
      <c r="E46" s="214"/>
      <c r="F46" s="214"/>
      <c r="G46" s="214"/>
      <c r="H46" s="214"/>
      <c r="I46" s="114">
        <v>38</v>
      </c>
      <c r="J46" s="45">
        <f>IF(J44&gt;J38,J44-J38,0)</f>
        <v>4067405</v>
      </c>
      <c r="K46" s="45">
        <f>IF(K44&gt;K38,K44-K38,0)</f>
        <v>0</v>
      </c>
    </row>
    <row r="47" spans="1:11" ht="12.75">
      <c r="A47" s="216" t="s">
        <v>60</v>
      </c>
      <c r="B47" s="217"/>
      <c r="C47" s="217"/>
      <c r="D47" s="217"/>
      <c r="E47" s="217"/>
      <c r="F47" s="217"/>
      <c r="G47" s="217"/>
      <c r="H47" s="217"/>
      <c r="I47" s="114">
        <v>39</v>
      </c>
      <c r="J47" s="45">
        <f>IF(J19-J20+J32-J33+J45-J46&gt;0,J19-J20+J32-J33+J45-J46,0)</f>
        <v>0</v>
      </c>
      <c r="K47" s="45">
        <f>IF(K19-K20+K32-K33+K45-K46&gt;0,K19-K20+K32-K33+K45-K46,0)</f>
        <v>0</v>
      </c>
    </row>
    <row r="48" spans="1:11" ht="12.75">
      <c r="A48" s="216" t="s">
        <v>61</v>
      </c>
      <c r="B48" s="217"/>
      <c r="C48" s="217"/>
      <c r="D48" s="217"/>
      <c r="E48" s="217"/>
      <c r="F48" s="217"/>
      <c r="G48" s="217"/>
      <c r="H48" s="217"/>
      <c r="I48" s="114">
        <v>40</v>
      </c>
      <c r="J48" s="135">
        <f>IF(J20-J19+J33-J32+J46-J45&gt;0,J20-J19+J33-J32+J46-J45,0)</f>
        <v>338940</v>
      </c>
      <c r="K48" s="135">
        <f>IF(K20-K19+K33-K32+K46-K45&gt;0,K20-K19+K33-K32+K46-K45,0)</f>
        <v>557318</v>
      </c>
    </row>
    <row r="49" spans="1:11" ht="12.75">
      <c r="A49" s="216" t="s">
        <v>133</v>
      </c>
      <c r="B49" s="217"/>
      <c r="C49" s="217"/>
      <c r="D49" s="217"/>
      <c r="E49" s="217"/>
      <c r="F49" s="217"/>
      <c r="G49" s="217"/>
      <c r="H49" s="217"/>
      <c r="I49" s="114">
        <v>41</v>
      </c>
      <c r="J49" s="2">
        <v>1094060</v>
      </c>
      <c r="K49" s="2">
        <v>1530440</v>
      </c>
    </row>
    <row r="50" spans="1:11" ht="12.75">
      <c r="A50" s="216" t="s">
        <v>142</v>
      </c>
      <c r="B50" s="217"/>
      <c r="C50" s="217"/>
      <c r="D50" s="217"/>
      <c r="E50" s="217"/>
      <c r="F50" s="217"/>
      <c r="G50" s="217"/>
      <c r="H50" s="217"/>
      <c r="I50" s="114">
        <v>42</v>
      </c>
      <c r="J50" s="2">
        <f>J47</f>
        <v>0</v>
      </c>
      <c r="K50" s="2">
        <f>K47</f>
        <v>0</v>
      </c>
    </row>
    <row r="51" spans="1:11" ht="12.75">
      <c r="A51" s="216" t="s">
        <v>143</v>
      </c>
      <c r="B51" s="217"/>
      <c r="C51" s="217"/>
      <c r="D51" s="217"/>
      <c r="E51" s="217"/>
      <c r="F51" s="217"/>
      <c r="G51" s="217"/>
      <c r="H51" s="217"/>
      <c r="I51" s="114">
        <v>43</v>
      </c>
      <c r="J51" s="2">
        <f>J48</f>
        <v>338940</v>
      </c>
      <c r="K51" s="2">
        <f>K48</f>
        <v>557318</v>
      </c>
    </row>
    <row r="52" spans="1:11" ht="12.75">
      <c r="A52" s="228" t="s">
        <v>144</v>
      </c>
      <c r="B52" s="229"/>
      <c r="C52" s="229"/>
      <c r="D52" s="229"/>
      <c r="E52" s="229"/>
      <c r="F52" s="229"/>
      <c r="G52" s="229"/>
      <c r="H52" s="229"/>
      <c r="I52" s="119">
        <v>44</v>
      </c>
      <c r="J52" s="50">
        <f>J49+J50-J51</f>
        <v>755120</v>
      </c>
      <c r="K52" s="50">
        <f>K49+K50-K51</f>
        <v>973122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4:H4"/>
    <mergeCell ref="A2:K2"/>
  </mergeCells>
  <dataValidations count="2">
    <dataValidation type="whole" operator="notEqual" allowBlank="1" showInputMessage="1" showErrorMessage="1" errorTitle="Pogrešan unos" error="Mogu se unijeti samo cjelobrojne vrijednosti." sqref="J39:K43 J35:K37 J7:K12 J14:K17 J22:K26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31:K33 J18:K20 J27:K27 J52:K52">
      <formula1>0</formula1>
    </dataValidation>
  </dataValidations>
  <printOptions/>
  <pageMargins left="0.45" right="0.2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0" sqref="K10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9" width="9.140625" style="57" customWidth="1"/>
    <col min="10" max="10" width="10.140625" style="57" bestFit="1" customWidth="1"/>
    <col min="11" max="11" width="10.57421875" style="57" customWidth="1"/>
    <col min="12" max="16384" width="9.140625" style="57" customWidth="1"/>
  </cols>
  <sheetData>
    <row r="1" spans="1:12" ht="12.75">
      <c r="A1" s="274" t="s">
        <v>240</v>
      </c>
      <c r="B1" s="275"/>
      <c r="C1" s="275"/>
      <c r="D1" s="275"/>
      <c r="E1" s="275"/>
      <c r="F1" s="275"/>
      <c r="G1" s="275"/>
      <c r="H1" s="275"/>
      <c r="I1" s="275"/>
      <c r="J1" s="275"/>
      <c r="K1" s="276"/>
      <c r="L1" s="56"/>
    </row>
    <row r="2" spans="1:12" ht="15.75">
      <c r="A2" s="34"/>
      <c r="B2" s="55"/>
      <c r="C2" s="285" t="s">
        <v>241</v>
      </c>
      <c r="D2" s="285"/>
      <c r="E2" s="58">
        <v>41275</v>
      </c>
      <c r="F2" s="35" t="s">
        <v>213</v>
      </c>
      <c r="G2" s="286">
        <v>41547</v>
      </c>
      <c r="H2" s="287"/>
      <c r="I2" s="55"/>
      <c r="J2" s="55"/>
      <c r="K2" s="55"/>
      <c r="L2" s="59"/>
    </row>
    <row r="3" spans="1:11" ht="23.25">
      <c r="A3" s="288" t="s">
        <v>49</v>
      </c>
      <c r="B3" s="288"/>
      <c r="C3" s="288"/>
      <c r="D3" s="288"/>
      <c r="E3" s="288"/>
      <c r="F3" s="288"/>
      <c r="G3" s="288"/>
      <c r="H3" s="288"/>
      <c r="I3" s="61" t="s">
        <v>264</v>
      </c>
      <c r="J3" s="62" t="s">
        <v>123</v>
      </c>
      <c r="K3" s="62" t="s">
        <v>124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64">
        <v>2</v>
      </c>
      <c r="J4" s="63" t="s">
        <v>242</v>
      </c>
      <c r="K4" s="63" t="s">
        <v>243</v>
      </c>
    </row>
    <row r="5" spans="1:11" ht="12.75">
      <c r="A5" s="277" t="s">
        <v>244</v>
      </c>
      <c r="B5" s="278"/>
      <c r="C5" s="278"/>
      <c r="D5" s="278"/>
      <c r="E5" s="278"/>
      <c r="F5" s="278"/>
      <c r="G5" s="278"/>
      <c r="H5" s="278"/>
      <c r="I5" s="36">
        <v>1</v>
      </c>
      <c r="J5" s="37">
        <v>96040350</v>
      </c>
      <c r="K5" s="37">
        <v>96040350</v>
      </c>
    </row>
    <row r="6" spans="1:11" ht="12.75">
      <c r="A6" s="277" t="s">
        <v>245</v>
      </c>
      <c r="B6" s="278"/>
      <c r="C6" s="278"/>
      <c r="D6" s="278"/>
      <c r="E6" s="278"/>
      <c r="F6" s="278"/>
      <c r="G6" s="278"/>
      <c r="H6" s="278"/>
      <c r="I6" s="36">
        <v>2</v>
      </c>
      <c r="J6" s="38"/>
      <c r="K6" s="38"/>
    </row>
    <row r="7" spans="1:11" ht="12.75">
      <c r="A7" s="277" t="s">
        <v>246</v>
      </c>
      <c r="B7" s="278"/>
      <c r="C7" s="278"/>
      <c r="D7" s="278"/>
      <c r="E7" s="278"/>
      <c r="F7" s="278"/>
      <c r="G7" s="278"/>
      <c r="H7" s="278"/>
      <c r="I7" s="36">
        <v>3</v>
      </c>
      <c r="J7" s="38">
        <v>475381</v>
      </c>
      <c r="K7" s="38">
        <v>1305931</v>
      </c>
    </row>
    <row r="8" spans="1:11" ht="12.75">
      <c r="A8" s="277" t="s">
        <v>247</v>
      </c>
      <c r="B8" s="278"/>
      <c r="C8" s="278"/>
      <c r="D8" s="278"/>
      <c r="E8" s="278"/>
      <c r="F8" s="278"/>
      <c r="G8" s="278"/>
      <c r="H8" s="278"/>
      <c r="I8" s="36">
        <v>4</v>
      </c>
      <c r="J8" s="38">
        <v>-42975527</v>
      </c>
      <c r="K8" s="38">
        <v>-183554411</v>
      </c>
    </row>
    <row r="9" spans="1:11" ht="12.75">
      <c r="A9" s="277" t="s">
        <v>248</v>
      </c>
      <c r="B9" s="278"/>
      <c r="C9" s="278"/>
      <c r="D9" s="278"/>
      <c r="E9" s="278"/>
      <c r="F9" s="278"/>
      <c r="G9" s="278"/>
      <c r="H9" s="278"/>
      <c r="I9" s="36">
        <v>5</v>
      </c>
      <c r="J9" s="38">
        <v>-126613324</v>
      </c>
      <c r="K9" s="38">
        <v>-64228355</v>
      </c>
    </row>
    <row r="10" spans="1:11" ht="12.75">
      <c r="A10" s="277" t="s">
        <v>249</v>
      </c>
      <c r="B10" s="278"/>
      <c r="C10" s="278"/>
      <c r="D10" s="278"/>
      <c r="E10" s="278"/>
      <c r="F10" s="278"/>
      <c r="G10" s="278"/>
      <c r="H10" s="278"/>
      <c r="I10" s="36">
        <v>6</v>
      </c>
      <c r="J10" s="38">
        <v>273081818</v>
      </c>
      <c r="K10" s="38">
        <v>267315189</v>
      </c>
    </row>
    <row r="11" spans="1:11" ht="12.75">
      <c r="A11" s="277" t="s">
        <v>250</v>
      </c>
      <c r="B11" s="278"/>
      <c r="C11" s="278"/>
      <c r="D11" s="278"/>
      <c r="E11" s="278"/>
      <c r="F11" s="278"/>
      <c r="G11" s="278"/>
      <c r="H11" s="278"/>
      <c r="I11" s="36">
        <v>7</v>
      </c>
      <c r="J11" s="38">
        <v>0</v>
      </c>
      <c r="K11" s="38"/>
    </row>
    <row r="12" spans="1:11" ht="12.75">
      <c r="A12" s="277" t="s">
        <v>251</v>
      </c>
      <c r="B12" s="278"/>
      <c r="C12" s="278"/>
      <c r="D12" s="278"/>
      <c r="E12" s="278"/>
      <c r="F12" s="278"/>
      <c r="G12" s="278"/>
      <c r="H12" s="278"/>
      <c r="I12" s="36">
        <v>8</v>
      </c>
      <c r="J12" s="38">
        <v>0</v>
      </c>
      <c r="K12" s="38"/>
    </row>
    <row r="13" spans="1:11" ht="12.75">
      <c r="A13" s="277" t="s">
        <v>252</v>
      </c>
      <c r="B13" s="278"/>
      <c r="C13" s="278"/>
      <c r="D13" s="278"/>
      <c r="E13" s="278"/>
      <c r="F13" s="278"/>
      <c r="G13" s="278"/>
      <c r="H13" s="278"/>
      <c r="I13" s="36">
        <v>9</v>
      </c>
      <c r="J13" s="38">
        <v>0</v>
      </c>
      <c r="K13" s="38"/>
    </row>
    <row r="14" spans="1:11" ht="12.75">
      <c r="A14" s="279" t="s">
        <v>253</v>
      </c>
      <c r="B14" s="280"/>
      <c r="C14" s="280"/>
      <c r="D14" s="280"/>
      <c r="E14" s="280"/>
      <c r="F14" s="280"/>
      <c r="G14" s="280"/>
      <c r="H14" s="280"/>
      <c r="I14" s="36">
        <v>10</v>
      </c>
      <c r="J14" s="122">
        <v>200008698</v>
      </c>
      <c r="K14" s="122">
        <f>K5+K6+K7+K8+K9+K10+K11+K12+K13</f>
        <v>116878704</v>
      </c>
    </row>
    <row r="15" spans="1:11" ht="12.75">
      <c r="A15" s="277" t="s">
        <v>254</v>
      </c>
      <c r="B15" s="278"/>
      <c r="C15" s="278"/>
      <c r="D15" s="278"/>
      <c r="E15" s="278"/>
      <c r="F15" s="278"/>
      <c r="G15" s="278"/>
      <c r="H15" s="278"/>
      <c r="I15" s="36">
        <v>11</v>
      </c>
      <c r="J15" s="38"/>
      <c r="K15" s="38"/>
    </row>
    <row r="16" spans="1:11" ht="12.75">
      <c r="A16" s="277" t="s">
        <v>255</v>
      </c>
      <c r="B16" s="278"/>
      <c r="C16" s="278"/>
      <c r="D16" s="278"/>
      <c r="E16" s="278"/>
      <c r="F16" s="278"/>
      <c r="G16" s="278"/>
      <c r="H16" s="278"/>
      <c r="I16" s="36">
        <v>12</v>
      </c>
      <c r="J16" s="38"/>
      <c r="K16" s="38"/>
    </row>
    <row r="17" spans="1:11" ht="12.75">
      <c r="A17" s="277" t="s">
        <v>256</v>
      </c>
      <c r="B17" s="278"/>
      <c r="C17" s="278"/>
      <c r="D17" s="278"/>
      <c r="E17" s="278"/>
      <c r="F17" s="278"/>
      <c r="G17" s="278"/>
      <c r="H17" s="278"/>
      <c r="I17" s="36">
        <v>13</v>
      </c>
      <c r="J17" s="38"/>
      <c r="K17" s="38"/>
    </row>
    <row r="18" spans="1:11" ht="12.75">
      <c r="A18" s="277" t="s">
        <v>257</v>
      </c>
      <c r="B18" s="278"/>
      <c r="C18" s="278"/>
      <c r="D18" s="278"/>
      <c r="E18" s="278"/>
      <c r="F18" s="278"/>
      <c r="G18" s="278"/>
      <c r="H18" s="278"/>
      <c r="I18" s="36">
        <v>14</v>
      </c>
      <c r="J18" s="38"/>
      <c r="K18" s="38"/>
    </row>
    <row r="19" spans="1:11" ht="12.75">
      <c r="A19" s="277" t="s">
        <v>258</v>
      </c>
      <c r="B19" s="278"/>
      <c r="C19" s="278"/>
      <c r="D19" s="278"/>
      <c r="E19" s="278"/>
      <c r="F19" s="278"/>
      <c r="G19" s="278"/>
      <c r="H19" s="278"/>
      <c r="I19" s="36">
        <v>15</v>
      </c>
      <c r="J19" s="38"/>
      <c r="K19" s="38"/>
    </row>
    <row r="20" spans="1:11" ht="12.75">
      <c r="A20" s="277" t="s">
        <v>259</v>
      </c>
      <c r="B20" s="278"/>
      <c r="C20" s="278"/>
      <c r="D20" s="278"/>
      <c r="E20" s="278"/>
      <c r="F20" s="278"/>
      <c r="G20" s="278"/>
      <c r="H20" s="278"/>
      <c r="I20" s="36">
        <v>16</v>
      </c>
      <c r="J20" s="38"/>
      <c r="K20" s="38"/>
    </row>
    <row r="21" spans="1:11" ht="12.75">
      <c r="A21" s="279" t="s">
        <v>260</v>
      </c>
      <c r="B21" s="280"/>
      <c r="C21" s="280"/>
      <c r="D21" s="280"/>
      <c r="E21" s="280"/>
      <c r="F21" s="280"/>
      <c r="G21" s="280"/>
      <c r="H21" s="280"/>
      <c r="I21" s="36">
        <v>17</v>
      </c>
      <c r="J21" s="60">
        <f>SUM(J15:J20)</f>
        <v>0</v>
      </c>
      <c r="K21" s="60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8" t="s">
        <v>261</v>
      </c>
      <c r="B23" s="269"/>
      <c r="C23" s="269"/>
      <c r="D23" s="269"/>
      <c r="E23" s="269"/>
      <c r="F23" s="269"/>
      <c r="G23" s="269"/>
      <c r="H23" s="269"/>
      <c r="I23" s="39">
        <v>18</v>
      </c>
      <c r="J23" s="37"/>
      <c r="K23" s="37"/>
    </row>
    <row r="24" spans="1:11" ht="17.25" customHeight="1">
      <c r="A24" s="270" t="s">
        <v>262</v>
      </c>
      <c r="B24" s="271"/>
      <c r="C24" s="271"/>
      <c r="D24" s="271"/>
      <c r="E24" s="271"/>
      <c r="F24" s="271"/>
      <c r="G24" s="271"/>
      <c r="H24" s="271"/>
      <c r="I24" s="40">
        <v>19</v>
      </c>
      <c r="J24" s="60"/>
      <c r="K24" s="60"/>
    </row>
    <row r="25" spans="1:11" ht="30" customHeight="1">
      <c r="A25" s="272" t="s">
        <v>263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16384" width="9.140625" style="125" customWidth="1"/>
  </cols>
  <sheetData>
    <row r="2" spans="1:10" ht="15.75">
      <c r="A2" s="301" t="s">
        <v>299</v>
      </c>
      <c r="B2" s="301"/>
      <c r="C2" s="301"/>
      <c r="D2" s="301"/>
      <c r="E2" s="301"/>
      <c r="F2" s="301"/>
      <c r="G2" s="301"/>
      <c r="H2" s="301"/>
      <c r="I2" s="301"/>
      <c r="J2" s="301"/>
    </row>
    <row r="4" spans="1:10" ht="12.75">
      <c r="A4" s="302"/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>
      <c r="A5" s="303" t="s">
        <v>303</v>
      </c>
      <c r="B5" s="304"/>
      <c r="C5" s="304"/>
      <c r="D5" s="304"/>
      <c r="E5" s="304"/>
      <c r="F5" s="304"/>
      <c r="G5" s="304"/>
      <c r="H5" s="304"/>
      <c r="I5" s="304"/>
      <c r="J5" s="305"/>
    </row>
    <row r="6" spans="1:10" ht="50.25" customHeight="1">
      <c r="A6" s="293"/>
      <c r="B6" s="291"/>
      <c r="C6" s="291"/>
      <c r="D6" s="291"/>
      <c r="E6" s="291"/>
      <c r="F6" s="291"/>
      <c r="G6" s="291"/>
      <c r="H6" s="291"/>
      <c r="I6" s="291"/>
      <c r="J6" s="292"/>
    </row>
    <row r="7" spans="1:10" ht="12.75">
      <c r="A7" s="290" t="s">
        <v>304</v>
      </c>
      <c r="B7" s="291"/>
      <c r="C7" s="291"/>
      <c r="D7" s="291"/>
      <c r="E7" s="291"/>
      <c r="F7" s="291"/>
      <c r="G7" s="291"/>
      <c r="H7" s="291"/>
      <c r="I7" s="291"/>
      <c r="J7" s="292"/>
    </row>
    <row r="8" spans="1:10" ht="12.75">
      <c r="A8" s="293"/>
      <c r="B8" s="291"/>
      <c r="C8" s="291"/>
      <c r="D8" s="291"/>
      <c r="E8" s="291"/>
      <c r="F8" s="291"/>
      <c r="G8" s="291"/>
      <c r="H8" s="291"/>
      <c r="I8" s="291"/>
      <c r="J8" s="292"/>
    </row>
    <row r="9" spans="1:10" ht="12.75">
      <c r="A9" s="293"/>
      <c r="B9" s="291"/>
      <c r="C9" s="291"/>
      <c r="D9" s="291"/>
      <c r="E9" s="291"/>
      <c r="F9" s="291"/>
      <c r="G9" s="291"/>
      <c r="H9" s="291"/>
      <c r="I9" s="291"/>
      <c r="J9" s="292"/>
    </row>
    <row r="10" spans="1:10" ht="32.25" customHeight="1">
      <c r="A10" s="293"/>
      <c r="B10" s="291"/>
      <c r="C10" s="291"/>
      <c r="D10" s="291"/>
      <c r="E10" s="291"/>
      <c r="F10" s="291"/>
      <c r="G10" s="291"/>
      <c r="H10" s="291"/>
      <c r="I10" s="291"/>
      <c r="J10" s="292"/>
    </row>
    <row r="11" spans="1:10" ht="12.75">
      <c r="A11" s="294" t="s">
        <v>305</v>
      </c>
      <c r="B11" s="295"/>
      <c r="C11" s="295"/>
      <c r="D11" s="295"/>
      <c r="E11" s="295"/>
      <c r="F11" s="295"/>
      <c r="G11" s="295"/>
      <c r="H11" s="295"/>
      <c r="I11" s="295"/>
      <c r="J11" s="296"/>
    </row>
    <row r="12" spans="1:10" ht="12.75">
      <c r="A12" s="297"/>
      <c r="B12" s="295"/>
      <c r="C12" s="295"/>
      <c r="D12" s="295"/>
      <c r="E12" s="295"/>
      <c r="F12" s="295"/>
      <c r="G12" s="295"/>
      <c r="H12" s="295"/>
      <c r="I12" s="295"/>
      <c r="J12" s="296"/>
    </row>
    <row r="13" spans="1:10" ht="38.25" customHeight="1">
      <c r="A13" s="298"/>
      <c r="B13" s="299"/>
      <c r="C13" s="299"/>
      <c r="D13" s="299"/>
      <c r="E13" s="299"/>
      <c r="F13" s="299"/>
      <c r="G13" s="299"/>
      <c r="H13" s="299"/>
      <c r="I13" s="299"/>
      <c r="J13" s="300"/>
    </row>
    <row r="14" spans="1:10" ht="12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ht="12.75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5">
      <c r="A19" s="126"/>
      <c r="B19" s="126"/>
      <c r="C19" s="126"/>
      <c r="D19" s="126"/>
      <c r="E19" s="126"/>
      <c r="F19" s="126"/>
      <c r="G19" s="126"/>
      <c r="H19" s="126"/>
      <c r="I19" s="127"/>
      <c r="J19" s="126"/>
    </row>
    <row r="20" spans="1:10" ht="12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</row>
  </sheetData>
  <mergeCells count="5">
    <mergeCell ref="A7:J10"/>
    <mergeCell ref="A11:J13"/>
    <mergeCell ref="A2:J2"/>
    <mergeCell ref="A4:J4"/>
    <mergeCell ref="A5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2013-11-15T09:19:21Z</cp:lastPrinted>
  <dcterms:created xsi:type="dcterms:W3CDTF">2008-10-17T11:51:54Z</dcterms:created>
  <dcterms:modified xsi:type="dcterms:W3CDTF">2013-11-15T09:19:41Z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